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综合后勤保障楼" sheetId="4" r:id="rId1"/>
    <sheet name="办公楼" sheetId="11" r:id="rId2"/>
    <sheet name="测试楼" sheetId="9" r:id="rId3"/>
  </sheets>
  <calcPr calcId="144525"/>
</workbook>
</file>

<file path=xl/sharedStrings.xml><?xml version="1.0" encoding="utf-8"?>
<sst xmlns="http://schemas.openxmlformats.org/spreadsheetml/2006/main" count="1162" uniqueCount="281">
  <si>
    <t>窗帘安装清单</t>
  </si>
  <si>
    <t>序号</t>
  </si>
  <si>
    <t>安装位置</t>
  </si>
  <si>
    <t>名称</t>
  </si>
  <si>
    <t>尺寸</t>
  </si>
  <si>
    <t>每个用料</t>
  </si>
  <si>
    <t>窗帘数量</t>
  </si>
  <si>
    <t>单位</t>
  </si>
  <si>
    <t>合计</t>
  </si>
  <si>
    <t>备注</t>
  </si>
  <si>
    <t>（米）</t>
  </si>
  <si>
    <t>（套）</t>
  </si>
  <si>
    <t>工程量</t>
  </si>
  <si>
    <t>一楼餐厅操作间</t>
  </si>
  <si>
    <t>铝百叶</t>
  </si>
  <si>
    <t>4.55*2.8</t>
  </si>
  <si>
    <t>㎡</t>
  </si>
  <si>
    <t>拉珠配置</t>
  </si>
  <si>
    <t>3.1*2.8</t>
  </si>
  <si>
    <t>1.7*2.8</t>
  </si>
  <si>
    <t>1.2*2.8</t>
  </si>
  <si>
    <t>卫生间1</t>
  </si>
  <si>
    <t>1.33*1.91</t>
  </si>
  <si>
    <t>卫生间2</t>
  </si>
  <si>
    <t>1.32*2.55</t>
  </si>
  <si>
    <t>包间</t>
  </si>
  <si>
    <t>布帘</t>
  </si>
  <si>
    <t>3.51*3.25</t>
  </si>
  <si>
    <t>m</t>
  </si>
  <si>
    <t>绒布</t>
  </si>
  <si>
    <t>白纱帘</t>
  </si>
  <si>
    <t>真丝纱</t>
  </si>
  <si>
    <t>5*3.27</t>
  </si>
  <si>
    <t>蓝球馆更衣室1</t>
  </si>
  <si>
    <t>阳光面料卷帘</t>
  </si>
  <si>
    <t>2.28*3.0</t>
  </si>
  <si>
    <t>拉姆丝配置</t>
  </si>
  <si>
    <t>蓝球馆更衣室2</t>
  </si>
  <si>
    <t>5.08*3.0</t>
  </si>
  <si>
    <t>监控室</t>
  </si>
  <si>
    <t>5.33*3.27</t>
  </si>
  <si>
    <t>二楼北办公室1</t>
  </si>
  <si>
    <t>2.66*2.81</t>
  </si>
  <si>
    <t>二楼北办公室2</t>
  </si>
  <si>
    <t>3.5*2.95</t>
  </si>
  <si>
    <t>2.7*2.95</t>
  </si>
  <si>
    <t>男卫生间1</t>
  </si>
  <si>
    <t>2*2.25</t>
  </si>
  <si>
    <t>女卫生间2</t>
  </si>
  <si>
    <t>1.9*2.3</t>
  </si>
  <si>
    <t>二楼西办公室1</t>
  </si>
  <si>
    <t>3.4*2.97</t>
  </si>
  <si>
    <t>二楼西办公室2</t>
  </si>
  <si>
    <t>二楼西办公室3</t>
  </si>
  <si>
    <t>6.7*2.97</t>
  </si>
  <si>
    <t>二楼西办公室4</t>
  </si>
  <si>
    <t>二楼西办公室5</t>
  </si>
  <si>
    <t>二楼南办公室1</t>
  </si>
  <si>
    <t>6.3*2.95</t>
  </si>
  <si>
    <t>二楼南办公室2</t>
  </si>
  <si>
    <t>二楼南办公室3</t>
  </si>
  <si>
    <t>三楼大厅</t>
  </si>
  <si>
    <t>6.4*3.61</t>
  </si>
  <si>
    <t>三楼北大办公室1</t>
  </si>
  <si>
    <t>6.2*3.62</t>
  </si>
  <si>
    <t>男女卫生间</t>
  </si>
  <si>
    <t>1.31*2.31</t>
  </si>
  <si>
    <t>过道</t>
  </si>
  <si>
    <t>3.23*3.18</t>
  </si>
  <si>
    <t>报告厅</t>
  </si>
  <si>
    <t>3.43*3.68</t>
  </si>
  <si>
    <t>1.48*3.68</t>
  </si>
  <si>
    <t>3.46*3.68</t>
  </si>
  <si>
    <t>3.48*3.68</t>
  </si>
  <si>
    <t>操控间左右</t>
  </si>
  <si>
    <t>2.4*2.7</t>
  </si>
  <si>
    <t>小计：</t>
  </si>
  <si>
    <t>合计：</t>
  </si>
  <si>
    <t>一楼大厅右</t>
  </si>
  <si>
    <t>1.4*2.87</t>
  </si>
  <si>
    <t>3.6*2.87</t>
  </si>
  <si>
    <t>4.1*2.87</t>
  </si>
  <si>
    <t>一楼大厅左</t>
  </si>
  <si>
    <t>一楼北1</t>
  </si>
  <si>
    <t>3.6*3.22</t>
  </si>
  <si>
    <t>0.5*3.22</t>
  </si>
  <si>
    <t>一楼北2</t>
  </si>
  <si>
    <t>女卫生间</t>
  </si>
  <si>
    <t>3.42*2.3</t>
  </si>
  <si>
    <t>男卫生间</t>
  </si>
  <si>
    <t>0.8*2.3</t>
  </si>
  <si>
    <t>一楼南办公室1</t>
  </si>
  <si>
    <t>3.6*3.36</t>
  </si>
  <si>
    <t>一楼南办公室2</t>
  </si>
  <si>
    <t>一楼南办公室3</t>
  </si>
  <si>
    <t>3.5*3.36</t>
  </si>
  <si>
    <t>一楼南办公室4</t>
  </si>
  <si>
    <t>一楼南办公室5</t>
  </si>
  <si>
    <t>1.27*2.91</t>
  </si>
  <si>
    <t>2.15*2.91</t>
  </si>
  <si>
    <t>1.57*2.91</t>
  </si>
  <si>
    <t>1.25*2.91</t>
  </si>
  <si>
    <t>二楼北办公室3</t>
  </si>
  <si>
    <t>1.3*2.91</t>
  </si>
  <si>
    <t>2.78*2.3</t>
  </si>
  <si>
    <t>1.5*2.92</t>
  </si>
  <si>
    <t>3.8*2.92</t>
  </si>
  <si>
    <t>3.7*2.96</t>
  </si>
  <si>
    <t>二楼南办公室4</t>
  </si>
  <si>
    <t>二楼南办公室5</t>
  </si>
  <si>
    <t>二楼南办公室6</t>
  </si>
  <si>
    <t>二楼南办公室7</t>
  </si>
  <si>
    <t>二楼南办公室8</t>
  </si>
  <si>
    <t>4*2.91</t>
  </si>
  <si>
    <t>二楼南办公室9</t>
  </si>
  <si>
    <t>3.4*2.91</t>
  </si>
  <si>
    <t>二楼南办公室10</t>
  </si>
  <si>
    <t>二楼南办公室11</t>
  </si>
  <si>
    <t>二楼功能厅</t>
  </si>
  <si>
    <t>三楼北办公室1</t>
  </si>
  <si>
    <t>1.5*2.93</t>
  </si>
  <si>
    <t>遮光麻布</t>
  </si>
  <si>
    <t>麻纱</t>
  </si>
  <si>
    <t>三楼北办公室2</t>
  </si>
  <si>
    <t>3.6*2.93</t>
  </si>
  <si>
    <t>三楼北办公室3</t>
  </si>
  <si>
    <t>4*2.93</t>
  </si>
  <si>
    <t>4*2.94</t>
  </si>
  <si>
    <t>三楼北办公室4</t>
  </si>
  <si>
    <t>1.4*2.91</t>
  </si>
  <si>
    <t>1.4*2.92</t>
  </si>
  <si>
    <t>三楼北办公室5</t>
  </si>
  <si>
    <t>三楼北办公室6</t>
  </si>
  <si>
    <t>3.7*2.92</t>
  </si>
  <si>
    <t>三楼北办公室7</t>
  </si>
  <si>
    <t>三楼北办公室8</t>
  </si>
  <si>
    <t>4.5*2.93</t>
  </si>
  <si>
    <t>三楼南办公室1</t>
  </si>
  <si>
    <t>1.4*2.93</t>
  </si>
  <si>
    <t>3.7*2.93</t>
  </si>
  <si>
    <t>3.0*2.93</t>
  </si>
  <si>
    <t>三楼南办公室2</t>
  </si>
  <si>
    <t>三楼南办公室3</t>
  </si>
  <si>
    <t>3.0*2.94</t>
  </si>
  <si>
    <t>三楼南办公室4</t>
  </si>
  <si>
    <t>3.7*2.94</t>
  </si>
  <si>
    <t>三楼南办公室5</t>
  </si>
  <si>
    <t>三楼南办公室6</t>
  </si>
  <si>
    <t>三楼南办公室7</t>
  </si>
  <si>
    <t>三楼南办公室8</t>
  </si>
  <si>
    <t>三楼南办公室9</t>
  </si>
  <si>
    <t>3.4*2.93</t>
  </si>
  <si>
    <t>三楼南办公室10</t>
  </si>
  <si>
    <t>3.4*2.94</t>
  </si>
  <si>
    <t>三楼南办公室11</t>
  </si>
  <si>
    <t>3.4*2.95</t>
  </si>
  <si>
    <t>3.4*2.96</t>
  </si>
  <si>
    <t>三楼南办公室12</t>
  </si>
  <si>
    <t>1.4*2.94</t>
  </si>
  <si>
    <t>四楼会议室</t>
  </si>
  <si>
    <t>2.13*2.94</t>
  </si>
  <si>
    <t>3.73*2.94</t>
  </si>
  <si>
    <t>会议室内间</t>
  </si>
  <si>
    <t>2.2*2.94</t>
  </si>
  <si>
    <t>四楼北办公室1</t>
  </si>
  <si>
    <t>3.5*2.93</t>
  </si>
  <si>
    <t>四楼北办公室2</t>
  </si>
  <si>
    <t>四楼南办公室1</t>
  </si>
  <si>
    <t>四楼南办公室2</t>
  </si>
  <si>
    <t>四楼南办公室3</t>
  </si>
  <si>
    <t>四楼南办公室4</t>
  </si>
  <si>
    <t>四楼南办公室5</t>
  </si>
  <si>
    <t>四楼南招待室6</t>
  </si>
  <si>
    <t>五楼功能厅</t>
  </si>
  <si>
    <t>2.19*2.94</t>
  </si>
  <si>
    <t>1.85*2.94</t>
  </si>
  <si>
    <t>3.5*2.94</t>
  </si>
  <si>
    <t>五楼北办公室1</t>
  </si>
  <si>
    <t>五楼北办公室2</t>
  </si>
  <si>
    <t>五楼南办公室1</t>
  </si>
  <si>
    <t>五楼南办公室2</t>
  </si>
  <si>
    <t>五楼南办公室3</t>
  </si>
  <si>
    <t>五楼南办公室4</t>
  </si>
  <si>
    <t>五楼南办公室5</t>
  </si>
  <si>
    <t>五楼南办公室6</t>
  </si>
  <si>
    <t>六楼功能厅</t>
  </si>
  <si>
    <t>4.1*2.94</t>
  </si>
  <si>
    <t>六楼北办公室1</t>
  </si>
  <si>
    <t>3.6*2.94</t>
  </si>
  <si>
    <t>六楼北办公室2</t>
  </si>
  <si>
    <t>4.5*2.94</t>
  </si>
  <si>
    <t>3.5*2.3</t>
  </si>
  <si>
    <t>六楼南办公室1</t>
  </si>
  <si>
    <t>六楼南办公室2</t>
  </si>
  <si>
    <t>六楼南办公室3</t>
  </si>
  <si>
    <t>六楼南办公室4</t>
  </si>
  <si>
    <t>六楼南办公室5</t>
  </si>
  <si>
    <t>六楼南办公室6</t>
  </si>
  <si>
    <t>一楼1</t>
  </si>
  <si>
    <t>7.25*3.7</t>
  </si>
  <si>
    <t>一楼2</t>
  </si>
  <si>
    <t>4.1*3.7</t>
  </si>
  <si>
    <t>一楼4</t>
  </si>
  <si>
    <t>3.2*3.64</t>
  </si>
  <si>
    <t>一楼6</t>
  </si>
  <si>
    <t>7.5*3.64</t>
  </si>
  <si>
    <t>1.2*1.9</t>
  </si>
  <si>
    <t>1.0*1.9</t>
  </si>
  <si>
    <t>一楼7</t>
  </si>
  <si>
    <t>7.2*3.64</t>
  </si>
  <si>
    <t>一楼9</t>
  </si>
  <si>
    <t>一楼10</t>
  </si>
  <si>
    <t>一楼静化送风空调机房</t>
  </si>
  <si>
    <t>3.3*2.8</t>
  </si>
  <si>
    <t>实验一楼17</t>
  </si>
  <si>
    <t>2.5*3.64</t>
  </si>
  <si>
    <t>实验一楼11</t>
  </si>
  <si>
    <t>2.8*3.64</t>
  </si>
  <si>
    <t>8.0*3.64</t>
  </si>
  <si>
    <t>5.9*3.64</t>
  </si>
  <si>
    <t>实验一楼14</t>
  </si>
  <si>
    <t>4.3*3.64</t>
  </si>
  <si>
    <t>实验二楼15</t>
  </si>
  <si>
    <t>实验二楼24</t>
  </si>
  <si>
    <t>1.7*3.64</t>
  </si>
  <si>
    <t>二楼1</t>
  </si>
  <si>
    <t>7.5*3.35</t>
  </si>
  <si>
    <t>二楼4</t>
  </si>
  <si>
    <t>4.5*3.35</t>
  </si>
  <si>
    <t>二楼6</t>
  </si>
  <si>
    <t>二楼9会议室</t>
  </si>
  <si>
    <t>1.5*3.35</t>
  </si>
  <si>
    <t>二楼10</t>
  </si>
  <si>
    <t>二楼13</t>
  </si>
  <si>
    <t>7.2*3.35</t>
  </si>
  <si>
    <t>三楼1</t>
  </si>
  <si>
    <t>4.2*3.4</t>
  </si>
  <si>
    <t>7.3*3.4</t>
  </si>
  <si>
    <t>三楼2</t>
  </si>
  <si>
    <t>7.5*3.4</t>
  </si>
  <si>
    <t>三楼3</t>
  </si>
  <si>
    <t>7.8*2.85</t>
  </si>
  <si>
    <t>三楼4</t>
  </si>
  <si>
    <t>三楼5</t>
  </si>
  <si>
    <t>6.2*3.32</t>
  </si>
  <si>
    <t>三楼7</t>
  </si>
  <si>
    <t>7.2*3.32</t>
  </si>
  <si>
    <t>三楼9</t>
  </si>
  <si>
    <t>3*3.32</t>
  </si>
  <si>
    <t>三楼10/11</t>
  </si>
  <si>
    <t>7.5*3.32</t>
  </si>
  <si>
    <t>三楼12</t>
  </si>
  <si>
    <t>三楼15</t>
  </si>
  <si>
    <t>三楼16</t>
  </si>
  <si>
    <t>5.5*3.32</t>
  </si>
  <si>
    <t>三楼17</t>
  </si>
  <si>
    <t>1.75*3.32</t>
  </si>
  <si>
    <t>四楼1</t>
  </si>
  <si>
    <t>四楼2</t>
  </si>
  <si>
    <t>四楼4</t>
  </si>
  <si>
    <t>四楼6</t>
  </si>
  <si>
    <t>四楼7</t>
  </si>
  <si>
    <t>四楼8</t>
  </si>
  <si>
    <t>四楼9</t>
  </si>
  <si>
    <t>四楼10</t>
  </si>
  <si>
    <t>四楼11</t>
  </si>
  <si>
    <t>四楼12</t>
  </si>
  <si>
    <t>四楼15/16</t>
  </si>
  <si>
    <t>五楼1</t>
  </si>
  <si>
    <t>3.36*3.4</t>
  </si>
  <si>
    <t>五楼3</t>
  </si>
  <si>
    <t>五楼4</t>
  </si>
  <si>
    <t>五楼5</t>
  </si>
  <si>
    <t>五楼6</t>
  </si>
  <si>
    <t>五楼7</t>
  </si>
  <si>
    <t>五楼8</t>
  </si>
  <si>
    <t>3.35*3.32</t>
  </si>
  <si>
    <t>五楼9</t>
  </si>
  <si>
    <t>3.6*3.32</t>
  </si>
  <si>
    <t>五楼10</t>
  </si>
  <si>
    <t>五楼13/14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</si>
</sst>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abSelected="1" workbookViewId="0">
      <selection activeCell="K4" sqref="K4"/>
    </sheetView>
  </sheetViews>
  <sheetFormatPr defaultColWidth="9" defaultRowHeight="13.5"/>
  <cols>
    <col min="1" max="1" width="2.75" customWidth="1"/>
    <col min="2" max="2" width="14" customWidth="1"/>
    <col min="3" max="3" width="12" customWidth="1"/>
    <col min="5" max="5" width="10.875" customWidth="1"/>
    <col min="6" max="6" width="6.125" customWidth="1"/>
    <col min="7" max="7" width="5.125" customWidth="1"/>
    <col min="8" max="8" width="9.375"/>
    <col min="9" max="9" width="10.75" customWidth="1"/>
  </cols>
  <sheetData>
    <row r="1" ht="27" customHeight="1" spans="1:9">
      <c r="A1" s="34" t="s">
        <v>0</v>
      </c>
      <c r="B1" s="2"/>
      <c r="C1" s="2"/>
      <c r="D1" s="2"/>
      <c r="E1" s="2"/>
      <c r="F1" s="2"/>
      <c r="G1" s="2"/>
      <c r="H1" s="2"/>
      <c r="I1" s="2"/>
    </row>
    <row r="2" customFormat="1" ht="14" customHeight="1" spans="1:9">
      <c r="A2" s="34"/>
      <c r="B2" s="2"/>
      <c r="C2" s="2"/>
      <c r="D2" s="2"/>
      <c r="E2" s="2"/>
      <c r="F2" s="2"/>
      <c r="G2" s="2"/>
      <c r="H2" s="2"/>
      <c r="I2" s="2"/>
    </row>
    <row r="3" s="1" customFormat="1" ht="25" customHeight="1" spans="1:2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/>
      <c r="K3"/>
      <c r="L3"/>
      <c r="M3"/>
      <c r="N3"/>
      <c r="O3"/>
      <c r="P3"/>
      <c r="Q3"/>
      <c r="R3"/>
      <c r="S3"/>
      <c r="T3"/>
      <c r="U3"/>
      <c r="V3"/>
    </row>
    <row r="4" s="1" customFormat="1" ht="21.75" customHeight="1" spans="1:22">
      <c r="A4" s="3"/>
      <c r="B4" s="3"/>
      <c r="C4" s="3"/>
      <c r="D4" s="3" t="s">
        <v>10</v>
      </c>
      <c r="E4" s="3" t="s">
        <v>10</v>
      </c>
      <c r="F4" s="3" t="s">
        <v>11</v>
      </c>
      <c r="G4" s="3"/>
      <c r="H4" s="3" t="s">
        <v>12</v>
      </c>
      <c r="I4" s="7"/>
      <c r="J4"/>
      <c r="K4"/>
      <c r="L4"/>
      <c r="M4"/>
      <c r="N4"/>
      <c r="O4"/>
      <c r="P4"/>
      <c r="Q4"/>
      <c r="R4"/>
      <c r="S4"/>
      <c r="T4"/>
      <c r="U4"/>
      <c r="V4"/>
    </row>
    <row r="5" ht="27" customHeight="1" spans="1:9">
      <c r="A5" s="4">
        <v>1</v>
      </c>
      <c r="B5" s="4" t="s">
        <v>13</v>
      </c>
      <c r="C5" s="4" t="s">
        <v>14</v>
      </c>
      <c r="D5" s="4" t="s">
        <v>15</v>
      </c>
      <c r="E5" s="5">
        <f>4.55*2.8</f>
        <v>12.74</v>
      </c>
      <c r="F5" s="4">
        <v>1</v>
      </c>
      <c r="G5" s="35" t="s">
        <v>16</v>
      </c>
      <c r="H5" s="5">
        <f>E5*F5</f>
        <v>12.74</v>
      </c>
      <c r="I5" s="28" t="s">
        <v>17</v>
      </c>
    </row>
    <row r="6" ht="27" customHeight="1" spans="1:9">
      <c r="A6" s="4">
        <v>2</v>
      </c>
      <c r="B6" s="4" t="s">
        <v>13</v>
      </c>
      <c r="C6" s="4" t="s">
        <v>14</v>
      </c>
      <c r="D6" s="4" t="s">
        <v>18</v>
      </c>
      <c r="E6" s="5">
        <f>3.1*2.8</f>
        <v>8.68</v>
      </c>
      <c r="F6" s="4">
        <v>2</v>
      </c>
      <c r="G6" s="35" t="s">
        <v>16</v>
      </c>
      <c r="H6" s="5">
        <f t="shared" ref="H6:H45" si="0">E6*F6</f>
        <v>17.36</v>
      </c>
      <c r="I6" s="28"/>
    </row>
    <row r="7" ht="27" customHeight="1" spans="1:9">
      <c r="A7" s="4">
        <v>3</v>
      </c>
      <c r="B7" s="4" t="s">
        <v>13</v>
      </c>
      <c r="C7" s="4" t="s">
        <v>14</v>
      </c>
      <c r="D7" s="4" t="s">
        <v>19</v>
      </c>
      <c r="E7" s="5">
        <f>1.7*2.8</f>
        <v>4.76</v>
      </c>
      <c r="F7" s="4">
        <v>1</v>
      </c>
      <c r="G7" s="35" t="s">
        <v>16</v>
      </c>
      <c r="H7" s="5">
        <f t="shared" si="0"/>
        <v>4.76</v>
      </c>
      <c r="I7" s="28"/>
    </row>
    <row r="8" ht="27" customHeight="1" spans="1:9">
      <c r="A8" s="4">
        <v>4</v>
      </c>
      <c r="B8" s="4" t="s">
        <v>13</v>
      </c>
      <c r="C8" s="4" t="s">
        <v>14</v>
      </c>
      <c r="D8" s="4" t="s">
        <v>20</v>
      </c>
      <c r="E8" s="5">
        <f>1.2*2.8</f>
        <v>3.36</v>
      </c>
      <c r="F8" s="4">
        <v>1</v>
      </c>
      <c r="G8" s="35" t="s">
        <v>16</v>
      </c>
      <c r="H8" s="5">
        <f t="shared" si="0"/>
        <v>3.36</v>
      </c>
      <c r="I8" s="28"/>
    </row>
    <row r="9" ht="27" customHeight="1" spans="1:9">
      <c r="A9" s="4">
        <v>5</v>
      </c>
      <c r="B9" s="4" t="s">
        <v>21</v>
      </c>
      <c r="C9" s="4" t="s">
        <v>14</v>
      </c>
      <c r="D9" s="4" t="s">
        <v>22</v>
      </c>
      <c r="E9" s="5">
        <f>1.33*1.91</f>
        <v>2.5403</v>
      </c>
      <c r="F9" s="4">
        <v>1</v>
      </c>
      <c r="G9" s="35" t="s">
        <v>16</v>
      </c>
      <c r="H9" s="5">
        <f t="shared" si="0"/>
        <v>2.5403</v>
      </c>
      <c r="I9" s="28"/>
    </row>
    <row r="10" ht="27" customHeight="1" spans="1:9">
      <c r="A10" s="4">
        <v>6</v>
      </c>
      <c r="B10" s="4" t="s">
        <v>23</v>
      </c>
      <c r="C10" s="4" t="s">
        <v>14</v>
      </c>
      <c r="D10" s="4" t="s">
        <v>24</v>
      </c>
      <c r="E10" s="5">
        <f>1.32*2.55</f>
        <v>3.366</v>
      </c>
      <c r="F10" s="4">
        <v>1</v>
      </c>
      <c r="G10" s="35" t="s">
        <v>16</v>
      </c>
      <c r="H10" s="5">
        <f t="shared" si="0"/>
        <v>3.366</v>
      </c>
      <c r="I10" s="28"/>
    </row>
    <row r="11" ht="27" customHeight="1" spans="1:9">
      <c r="A11" s="4">
        <v>7</v>
      </c>
      <c r="B11" s="4" t="s">
        <v>25</v>
      </c>
      <c r="C11" s="4" t="s">
        <v>26</v>
      </c>
      <c r="D11" s="4" t="s">
        <v>27</v>
      </c>
      <c r="E11" s="5">
        <v>9.1</v>
      </c>
      <c r="F11" s="4">
        <v>1</v>
      </c>
      <c r="G11" s="4" t="s">
        <v>28</v>
      </c>
      <c r="H11" s="5">
        <f t="shared" si="0"/>
        <v>9.1</v>
      </c>
      <c r="I11" s="28" t="s">
        <v>29</v>
      </c>
    </row>
    <row r="12" ht="27" customHeight="1" spans="1:9">
      <c r="A12" s="4">
        <v>8</v>
      </c>
      <c r="B12" s="4"/>
      <c r="C12" s="4" t="s">
        <v>30</v>
      </c>
      <c r="D12" s="4" t="s">
        <v>27</v>
      </c>
      <c r="E12" s="5">
        <v>9.1</v>
      </c>
      <c r="F12" s="4">
        <v>1</v>
      </c>
      <c r="G12" s="4" t="s">
        <v>28</v>
      </c>
      <c r="H12" s="5">
        <f t="shared" si="0"/>
        <v>9.1</v>
      </c>
      <c r="I12" s="28" t="s">
        <v>31</v>
      </c>
    </row>
    <row r="13" ht="27" customHeight="1" spans="1:9">
      <c r="A13" s="4">
        <v>9</v>
      </c>
      <c r="B13" s="4"/>
      <c r="C13" s="4" t="s">
        <v>26</v>
      </c>
      <c r="D13" s="4" t="s">
        <v>32</v>
      </c>
      <c r="E13" s="5">
        <v>12.8</v>
      </c>
      <c r="F13" s="4">
        <v>1</v>
      </c>
      <c r="G13" s="4" t="s">
        <v>28</v>
      </c>
      <c r="H13" s="5">
        <f t="shared" si="0"/>
        <v>12.8</v>
      </c>
      <c r="I13" s="28" t="s">
        <v>29</v>
      </c>
    </row>
    <row r="14" ht="27" customHeight="1" spans="1:9">
      <c r="A14" s="4">
        <v>10</v>
      </c>
      <c r="B14" s="4"/>
      <c r="C14" s="4" t="s">
        <v>30</v>
      </c>
      <c r="D14" s="4" t="s">
        <v>32</v>
      </c>
      <c r="E14" s="5">
        <v>12.8</v>
      </c>
      <c r="F14" s="4">
        <v>1</v>
      </c>
      <c r="G14" s="4" t="s">
        <v>28</v>
      </c>
      <c r="H14" s="5">
        <f t="shared" si="0"/>
        <v>12.8</v>
      </c>
      <c r="I14" s="28" t="s">
        <v>31</v>
      </c>
    </row>
    <row r="15" ht="27" customHeight="1" spans="1:9">
      <c r="A15" s="4">
        <v>11</v>
      </c>
      <c r="B15" s="4" t="s">
        <v>33</v>
      </c>
      <c r="C15" s="4" t="s">
        <v>34</v>
      </c>
      <c r="D15" s="4" t="s">
        <v>35</v>
      </c>
      <c r="E15" s="5">
        <f>2.28*3</f>
        <v>6.84</v>
      </c>
      <c r="F15" s="4">
        <v>1</v>
      </c>
      <c r="G15" s="4" t="s">
        <v>16</v>
      </c>
      <c r="H15" s="5">
        <f t="shared" si="0"/>
        <v>6.84</v>
      </c>
      <c r="I15" s="28" t="s">
        <v>36</v>
      </c>
    </row>
    <row r="16" ht="27" customHeight="1" spans="1:9">
      <c r="A16" s="4">
        <v>12</v>
      </c>
      <c r="B16" s="4" t="s">
        <v>37</v>
      </c>
      <c r="C16" s="4" t="s">
        <v>34</v>
      </c>
      <c r="D16" s="4" t="s">
        <v>38</v>
      </c>
      <c r="E16" s="5">
        <f>5.08*3</f>
        <v>15.24</v>
      </c>
      <c r="F16" s="4">
        <v>1</v>
      </c>
      <c r="G16" s="4" t="s">
        <v>16</v>
      </c>
      <c r="H16" s="5">
        <f t="shared" si="0"/>
        <v>15.24</v>
      </c>
      <c r="I16" s="28"/>
    </row>
    <row r="17" ht="27" customHeight="1" spans="1:9">
      <c r="A17" s="4">
        <v>13</v>
      </c>
      <c r="B17" s="4" t="s">
        <v>39</v>
      </c>
      <c r="C17" s="4" t="s">
        <v>34</v>
      </c>
      <c r="D17" s="4" t="s">
        <v>40</v>
      </c>
      <c r="E17" s="5">
        <v>19.62</v>
      </c>
      <c r="F17" s="4">
        <v>1</v>
      </c>
      <c r="G17" s="4" t="s">
        <v>16</v>
      </c>
      <c r="H17" s="5">
        <f t="shared" si="0"/>
        <v>19.62</v>
      </c>
      <c r="I17" s="28"/>
    </row>
    <row r="18" ht="27" customHeight="1" spans="1:9">
      <c r="A18" s="4">
        <v>14</v>
      </c>
      <c r="B18" s="4" t="s">
        <v>41</v>
      </c>
      <c r="C18" s="4" t="s">
        <v>34</v>
      </c>
      <c r="D18" s="4" t="s">
        <v>42</v>
      </c>
      <c r="E18" s="5">
        <f>2.66*2.81</f>
        <v>7.4746</v>
      </c>
      <c r="F18" s="4">
        <v>1</v>
      </c>
      <c r="G18" s="4" t="s">
        <v>16</v>
      </c>
      <c r="H18" s="5">
        <f t="shared" si="0"/>
        <v>7.4746</v>
      </c>
      <c r="I18" s="28"/>
    </row>
    <row r="19" ht="27" customHeight="1" spans="1:9">
      <c r="A19" s="4">
        <v>15</v>
      </c>
      <c r="B19" s="4" t="s">
        <v>43</v>
      </c>
      <c r="C19" s="4" t="s">
        <v>34</v>
      </c>
      <c r="D19" s="4" t="s">
        <v>44</v>
      </c>
      <c r="E19" s="5">
        <f>3.5*2.95</f>
        <v>10.325</v>
      </c>
      <c r="F19" s="4">
        <v>2</v>
      </c>
      <c r="G19" s="4" t="s">
        <v>16</v>
      </c>
      <c r="H19" s="5">
        <f t="shared" si="0"/>
        <v>20.65</v>
      </c>
      <c r="I19" s="28"/>
    </row>
    <row r="20" ht="27" customHeight="1" spans="1:9">
      <c r="A20" s="4">
        <v>16</v>
      </c>
      <c r="B20" s="4"/>
      <c r="C20" s="4" t="s">
        <v>34</v>
      </c>
      <c r="D20" s="4" t="s">
        <v>45</v>
      </c>
      <c r="E20" s="5">
        <f>2.7*2.95</f>
        <v>7.965</v>
      </c>
      <c r="F20" s="4">
        <v>1</v>
      </c>
      <c r="G20" s="4" t="s">
        <v>16</v>
      </c>
      <c r="H20" s="5">
        <f t="shared" si="0"/>
        <v>7.965</v>
      </c>
      <c r="I20" s="28" t="s">
        <v>17</v>
      </c>
    </row>
    <row r="21" ht="27" customHeight="1" spans="1:9">
      <c r="A21" s="4">
        <v>17</v>
      </c>
      <c r="B21" s="4" t="s">
        <v>46</v>
      </c>
      <c r="C21" s="4" t="s">
        <v>14</v>
      </c>
      <c r="D21" s="4" t="s">
        <v>47</v>
      </c>
      <c r="E21" s="5">
        <f>2*2.25</f>
        <v>4.5</v>
      </c>
      <c r="F21" s="4">
        <v>1</v>
      </c>
      <c r="G21" s="4" t="s">
        <v>16</v>
      </c>
      <c r="H21" s="5">
        <f t="shared" si="0"/>
        <v>4.5</v>
      </c>
      <c r="I21" s="28"/>
    </row>
    <row r="22" ht="27" customHeight="1" spans="1:9">
      <c r="A22" s="4">
        <v>18</v>
      </c>
      <c r="B22" s="4" t="s">
        <v>48</v>
      </c>
      <c r="C22" s="4" t="s">
        <v>14</v>
      </c>
      <c r="D22" s="4" t="s">
        <v>49</v>
      </c>
      <c r="E22" s="5">
        <f>1.9*2.3</f>
        <v>4.37</v>
      </c>
      <c r="F22" s="4">
        <v>1</v>
      </c>
      <c r="G22" s="4" t="s">
        <v>16</v>
      </c>
      <c r="H22" s="5">
        <f t="shared" si="0"/>
        <v>4.37</v>
      </c>
      <c r="I22" s="28" t="s">
        <v>36</v>
      </c>
    </row>
    <row r="23" ht="27" customHeight="1" spans="1:9">
      <c r="A23" s="4">
        <v>19</v>
      </c>
      <c r="B23" s="4" t="s">
        <v>50</v>
      </c>
      <c r="C23" s="4" t="s">
        <v>34</v>
      </c>
      <c r="D23" s="4" t="s">
        <v>51</v>
      </c>
      <c r="E23" s="5">
        <f t="shared" ref="E23:E27" si="1">3.4*2.97</f>
        <v>10.098</v>
      </c>
      <c r="F23" s="4">
        <v>1</v>
      </c>
      <c r="G23" s="4" t="s">
        <v>16</v>
      </c>
      <c r="H23" s="5">
        <f t="shared" si="0"/>
        <v>10.098</v>
      </c>
      <c r="I23" s="28"/>
    </row>
    <row r="24" ht="27" customHeight="1" spans="1:9">
      <c r="A24" s="4">
        <v>20</v>
      </c>
      <c r="B24" s="4" t="s">
        <v>52</v>
      </c>
      <c r="C24" s="4" t="s">
        <v>34</v>
      </c>
      <c r="D24" s="4" t="s">
        <v>51</v>
      </c>
      <c r="E24" s="5">
        <f t="shared" si="1"/>
        <v>10.098</v>
      </c>
      <c r="F24" s="4">
        <v>1</v>
      </c>
      <c r="G24" s="4" t="s">
        <v>16</v>
      </c>
      <c r="H24" s="5">
        <f t="shared" si="0"/>
        <v>10.098</v>
      </c>
      <c r="I24" s="28"/>
    </row>
    <row r="25" ht="27" customHeight="1" spans="1:9">
      <c r="A25" s="4">
        <v>21</v>
      </c>
      <c r="B25" s="4" t="s">
        <v>53</v>
      </c>
      <c r="C25" s="4" t="s">
        <v>34</v>
      </c>
      <c r="D25" s="4" t="s">
        <v>54</v>
      </c>
      <c r="E25" s="5">
        <f>6.7*2.97</f>
        <v>19.899</v>
      </c>
      <c r="F25" s="4">
        <v>1</v>
      </c>
      <c r="G25" s="4" t="s">
        <v>16</v>
      </c>
      <c r="H25" s="5">
        <f t="shared" si="0"/>
        <v>19.899</v>
      </c>
      <c r="I25" s="28"/>
    </row>
    <row r="26" ht="27" customHeight="1" spans="1:9">
      <c r="A26" s="4">
        <v>22</v>
      </c>
      <c r="B26" s="4" t="s">
        <v>55</v>
      </c>
      <c r="C26" s="4" t="s">
        <v>34</v>
      </c>
      <c r="D26" s="4" t="s">
        <v>54</v>
      </c>
      <c r="E26" s="5">
        <f>6.7*2.97</f>
        <v>19.899</v>
      </c>
      <c r="F26" s="4">
        <v>1</v>
      </c>
      <c r="G26" s="4" t="s">
        <v>16</v>
      </c>
      <c r="H26" s="5">
        <f t="shared" si="0"/>
        <v>19.899</v>
      </c>
      <c r="I26" s="28"/>
    </row>
    <row r="27" ht="27" customHeight="1" spans="1:9">
      <c r="A27" s="4">
        <v>23</v>
      </c>
      <c r="B27" s="4" t="s">
        <v>56</v>
      </c>
      <c r="C27" s="4" t="s">
        <v>34</v>
      </c>
      <c r="D27" s="4" t="s">
        <v>51</v>
      </c>
      <c r="E27" s="5">
        <f t="shared" si="1"/>
        <v>10.098</v>
      </c>
      <c r="F27" s="4">
        <v>1</v>
      </c>
      <c r="G27" s="4" t="s">
        <v>16</v>
      </c>
      <c r="H27" s="5">
        <f t="shared" si="0"/>
        <v>10.098</v>
      </c>
      <c r="I27" s="28"/>
    </row>
    <row r="28" ht="27" customHeight="1" spans="1:9">
      <c r="A28" s="4">
        <v>24</v>
      </c>
      <c r="B28" s="4" t="s">
        <v>57</v>
      </c>
      <c r="C28" s="4" t="s">
        <v>34</v>
      </c>
      <c r="D28" s="4" t="s">
        <v>58</v>
      </c>
      <c r="E28" s="5">
        <f t="shared" ref="E28:E30" si="2">6.3*2.95</f>
        <v>18.585</v>
      </c>
      <c r="F28" s="4">
        <v>1</v>
      </c>
      <c r="G28" s="4" t="s">
        <v>16</v>
      </c>
      <c r="H28" s="5">
        <f t="shared" si="0"/>
        <v>18.585</v>
      </c>
      <c r="I28" s="28"/>
    </row>
    <row r="29" ht="27" customHeight="1" spans="1:9">
      <c r="A29" s="4">
        <v>25</v>
      </c>
      <c r="B29" s="4" t="s">
        <v>59</v>
      </c>
      <c r="C29" s="4" t="s">
        <v>34</v>
      </c>
      <c r="D29" s="4" t="s">
        <v>58</v>
      </c>
      <c r="E29" s="5">
        <f t="shared" si="2"/>
        <v>18.585</v>
      </c>
      <c r="F29" s="4">
        <v>1</v>
      </c>
      <c r="G29" s="4" t="s">
        <v>16</v>
      </c>
      <c r="H29" s="5">
        <f t="shared" si="0"/>
        <v>18.585</v>
      </c>
      <c r="I29" s="28"/>
    </row>
    <row r="30" ht="27" customHeight="1" spans="1:9">
      <c r="A30" s="4">
        <v>26</v>
      </c>
      <c r="B30" s="4" t="s">
        <v>60</v>
      </c>
      <c r="C30" s="4" t="s">
        <v>34</v>
      </c>
      <c r="D30" s="4" t="s">
        <v>58</v>
      </c>
      <c r="E30" s="5">
        <f t="shared" si="2"/>
        <v>18.585</v>
      </c>
      <c r="F30" s="4">
        <v>1</v>
      </c>
      <c r="G30" s="4" t="s">
        <v>16</v>
      </c>
      <c r="H30" s="5">
        <f t="shared" si="0"/>
        <v>18.585</v>
      </c>
      <c r="I30" s="28"/>
    </row>
    <row r="31" ht="27" customHeight="1" spans="1:9">
      <c r="A31" s="4">
        <v>27</v>
      </c>
      <c r="B31" s="4" t="s">
        <v>61</v>
      </c>
      <c r="C31" s="4" t="s">
        <v>34</v>
      </c>
      <c r="D31" s="4" t="s">
        <v>62</v>
      </c>
      <c r="E31" s="5">
        <f>6.4*3.61</f>
        <v>23.104</v>
      </c>
      <c r="F31" s="4">
        <v>2</v>
      </c>
      <c r="G31" s="4" t="s">
        <v>16</v>
      </c>
      <c r="H31" s="5">
        <f t="shared" si="0"/>
        <v>46.208</v>
      </c>
      <c r="I31" s="28"/>
    </row>
    <row r="32" ht="27" customHeight="1" spans="1:9">
      <c r="A32" s="4">
        <v>28</v>
      </c>
      <c r="B32" s="4" t="s">
        <v>63</v>
      </c>
      <c r="C32" s="4" t="s">
        <v>34</v>
      </c>
      <c r="D32" s="4" t="s">
        <v>64</v>
      </c>
      <c r="E32" s="5">
        <f>6.2*3.62</f>
        <v>22.444</v>
      </c>
      <c r="F32" s="4">
        <v>2</v>
      </c>
      <c r="G32" s="4" t="s">
        <v>16</v>
      </c>
      <c r="H32" s="5">
        <f t="shared" si="0"/>
        <v>44.888</v>
      </c>
      <c r="I32" s="28"/>
    </row>
    <row r="33" ht="27" customHeight="1" spans="1:9">
      <c r="A33" s="4">
        <v>29</v>
      </c>
      <c r="B33" s="4" t="s">
        <v>65</v>
      </c>
      <c r="C33" s="4" t="s">
        <v>14</v>
      </c>
      <c r="D33" s="4" t="s">
        <v>66</v>
      </c>
      <c r="E33" s="5">
        <f>1.31*2.33</f>
        <v>3.0523</v>
      </c>
      <c r="F33" s="4">
        <v>2</v>
      </c>
      <c r="G33" s="4" t="s">
        <v>16</v>
      </c>
      <c r="H33" s="5">
        <f t="shared" si="0"/>
        <v>6.1046</v>
      </c>
      <c r="I33" s="28" t="s">
        <v>17</v>
      </c>
    </row>
    <row r="34" ht="27" customHeight="1" spans="1:9">
      <c r="A34" s="4">
        <v>30</v>
      </c>
      <c r="B34" s="4" t="s">
        <v>67</v>
      </c>
      <c r="C34" s="4" t="s">
        <v>34</v>
      </c>
      <c r="D34" s="4" t="s">
        <v>68</v>
      </c>
      <c r="E34" s="5">
        <f>3.23*3.18</f>
        <v>10.2714</v>
      </c>
      <c r="F34" s="4">
        <v>1</v>
      </c>
      <c r="G34" s="4" t="s">
        <v>16</v>
      </c>
      <c r="H34" s="5">
        <f t="shared" si="0"/>
        <v>10.2714</v>
      </c>
      <c r="I34" s="28" t="s">
        <v>36</v>
      </c>
    </row>
    <row r="35" ht="27" customHeight="1" spans="1:9">
      <c r="A35" s="4">
        <v>31</v>
      </c>
      <c r="B35" s="4" t="s">
        <v>69</v>
      </c>
      <c r="C35" s="4" t="s">
        <v>26</v>
      </c>
      <c r="D35" s="4" t="s">
        <v>70</v>
      </c>
      <c r="E35" s="5">
        <v>12.622</v>
      </c>
      <c r="F35" s="4">
        <v>1</v>
      </c>
      <c r="G35" s="4" t="s">
        <v>28</v>
      </c>
      <c r="H35" s="5">
        <f t="shared" si="0"/>
        <v>12.622</v>
      </c>
      <c r="I35" s="28" t="s">
        <v>29</v>
      </c>
    </row>
    <row r="36" ht="27" customHeight="1" spans="1:9">
      <c r="A36" s="4">
        <v>32</v>
      </c>
      <c r="B36" s="4"/>
      <c r="C36" s="4" t="s">
        <v>30</v>
      </c>
      <c r="D36" s="4" t="s">
        <v>70</v>
      </c>
      <c r="E36" s="5">
        <v>12.622</v>
      </c>
      <c r="F36" s="4">
        <v>1</v>
      </c>
      <c r="G36" s="4" t="s">
        <v>28</v>
      </c>
      <c r="H36" s="5">
        <f t="shared" si="0"/>
        <v>12.622</v>
      </c>
      <c r="I36" s="28" t="s">
        <v>31</v>
      </c>
    </row>
    <row r="37" ht="27" customHeight="1" spans="1:9">
      <c r="A37" s="4">
        <v>33</v>
      </c>
      <c r="B37" s="4"/>
      <c r="C37" s="4" t="s">
        <v>26</v>
      </c>
      <c r="D37" s="4" t="s">
        <v>71</v>
      </c>
      <c r="E37" s="5">
        <v>7.36</v>
      </c>
      <c r="F37" s="4">
        <v>1</v>
      </c>
      <c r="G37" s="4" t="s">
        <v>28</v>
      </c>
      <c r="H37" s="5">
        <f t="shared" si="0"/>
        <v>7.36</v>
      </c>
      <c r="I37" s="28" t="s">
        <v>29</v>
      </c>
    </row>
    <row r="38" ht="27" customHeight="1" spans="1:9">
      <c r="A38" s="4">
        <v>34</v>
      </c>
      <c r="B38" s="4"/>
      <c r="C38" s="4" t="s">
        <v>30</v>
      </c>
      <c r="D38" s="4" t="s">
        <v>71</v>
      </c>
      <c r="E38" s="5">
        <v>7.36</v>
      </c>
      <c r="F38" s="4">
        <v>1</v>
      </c>
      <c r="G38" s="4" t="s">
        <v>28</v>
      </c>
      <c r="H38" s="5">
        <f t="shared" si="0"/>
        <v>7.36</v>
      </c>
      <c r="I38" s="28" t="s">
        <v>31</v>
      </c>
    </row>
    <row r="39" ht="27" customHeight="1" spans="1:9">
      <c r="A39" s="4">
        <v>35</v>
      </c>
      <c r="B39" s="4"/>
      <c r="C39" s="4" t="s">
        <v>26</v>
      </c>
      <c r="D39" s="4" t="s">
        <v>72</v>
      </c>
      <c r="E39" s="5">
        <f>3.46*3.68</f>
        <v>12.7328</v>
      </c>
      <c r="F39" s="4">
        <v>1</v>
      </c>
      <c r="G39" s="4" t="s">
        <v>28</v>
      </c>
      <c r="H39" s="5">
        <f t="shared" si="0"/>
        <v>12.7328</v>
      </c>
      <c r="I39" s="28" t="s">
        <v>29</v>
      </c>
    </row>
    <row r="40" ht="27" customHeight="1" spans="1:9">
      <c r="A40" s="4">
        <v>36</v>
      </c>
      <c r="B40" s="4"/>
      <c r="C40" s="4" t="s">
        <v>30</v>
      </c>
      <c r="D40" s="4" t="s">
        <v>72</v>
      </c>
      <c r="E40" s="5">
        <f>3.46*3.68</f>
        <v>12.7328</v>
      </c>
      <c r="F40" s="4">
        <v>1</v>
      </c>
      <c r="G40" s="4" t="s">
        <v>28</v>
      </c>
      <c r="H40" s="5">
        <f t="shared" si="0"/>
        <v>12.7328</v>
      </c>
      <c r="I40" s="28" t="s">
        <v>31</v>
      </c>
    </row>
    <row r="41" ht="27" customHeight="1" spans="1:9">
      <c r="A41" s="4">
        <v>37</v>
      </c>
      <c r="B41" s="4"/>
      <c r="C41" s="4" t="s">
        <v>26</v>
      </c>
      <c r="D41" s="4" t="s">
        <v>71</v>
      </c>
      <c r="E41" s="5">
        <v>7.36</v>
      </c>
      <c r="F41" s="4">
        <v>1</v>
      </c>
      <c r="G41" s="4" t="s">
        <v>28</v>
      </c>
      <c r="H41" s="5">
        <f t="shared" si="0"/>
        <v>7.36</v>
      </c>
      <c r="I41" s="28" t="s">
        <v>29</v>
      </c>
    </row>
    <row r="42" ht="27" customHeight="1" spans="1:9">
      <c r="A42" s="4">
        <v>38</v>
      </c>
      <c r="B42" s="4"/>
      <c r="C42" s="4" t="s">
        <v>30</v>
      </c>
      <c r="D42" s="4" t="s">
        <v>71</v>
      </c>
      <c r="E42" s="5">
        <v>7.36</v>
      </c>
      <c r="F42" s="4">
        <v>1</v>
      </c>
      <c r="G42" s="4" t="s">
        <v>28</v>
      </c>
      <c r="H42" s="5">
        <f t="shared" si="0"/>
        <v>7.36</v>
      </c>
      <c r="I42" s="28" t="s">
        <v>31</v>
      </c>
    </row>
    <row r="43" ht="27" customHeight="1" spans="1:9">
      <c r="A43" s="4">
        <v>39</v>
      </c>
      <c r="B43" s="4"/>
      <c r="C43" s="4" t="s">
        <v>26</v>
      </c>
      <c r="D43" s="4" t="s">
        <v>73</v>
      </c>
      <c r="E43" s="5">
        <f>3.48*3.68</f>
        <v>12.8064</v>
      </c>
      <c r="F43" s="4">
        <v>1</v>
      </c>
      <c r="G43" s="4" t="s">
        <v>28</v>
      </c>
      <c r="H43" s="5">
        <f t="shared" si="0"/>
        <v>12.8064</v>
      </c>
      <c r="I43" s="28" t="s">
        <v>29</v>
      </c>
    </row>
    <row r="44" ht="27" customHeight="1" spans="1:9">
      <c r="A44" s="4">
        <v>40</v>
      </c>
      <c r="B44" s="4"/>
      <c r="C44" s="4" t="s">
        <v>30</v>
      </c>
      <c r="D44" s="4" t="s">
        <v>73</v>
      </c>
      <c r="E44" s="5">
        <f>3.48*3.68</f>
        <v>12.8064</v>
      </c>
      <c r="F44" s="4">
        <v>1</v>
      </c>
      <c r="G44" s="4" t="s">
        <v>28</v>
      </c>
      <c r="H44" s="5">
        <f t="shared" si="0"/>
        <v>12.8064</v>
      </c>
      <c r="I44" s="28" t="s">
        <v>31</v>
      </c>
    </row>
    <row r="45" ht="27" customHeight="1" spans="1:9">
      <c r="A45" s="4">
        <v>41</v>
      </c>
      <c r="B45" s="4" t="s">
        <v>74</v>
      </c>
      <c r="C45" s="4" t="s">
        <v>34</v>
      </c>
      <c r="D45" s="4" t="s">
        <v>75</v>
      </c>
      <c r="E45" s="5">
        <v>6.48</v>
      </c>
      <c r="F45" s="4">
        <v>2</v>
      </c>
      <c r="G45" s="4" t="s">
        <v>16</v>
      </c>
      <c r="H45" s="5">
        <f t="shared" si="0"/>
        <v>12.96</v>
      </c>
      <c r="I45" s="28" t="s">
        <v>17</v>
      </c>
    </row>
    <row r="46" customFormat="1" ht="27" customHeight="1" spans="1:9">
      <c r="A46" s="36" t="s">
        <v>76</v>
      </c>
      <c r="B46" s="13"/>
      <c r="C46" s="3" t="s">
        <v>14</v>
      </c>
      <c r="D46" s="3"/>
      <c r="E46" s="9"/>
      <c r="F46" s="3">
        <f>F5+F6+F7+F8+F9+F10+F21+F22+F33</f>
        <v>11</v>
      </c>
      <c r="G46" s="3" t="s">
        <v>16</v>
      </c>
      <c r="H46" s="9">
        <f>H5+H6+H7+H8+H9+H10+H21+H22+H33</f>
        <v>59.1009</v>
      </c>
      <c r="I46" s="32" t="s">
        <v>17</v>
      </c>
    </row>
    <row r="47" customFormat="1" ht="27" customHeight="1" spans="1:9">
      <c r="A47" s="37"/>
      <c r="B47" s="13"/>
      <c r="C47" s="3" t="s">
        <v>34</v>
      </c>
      <c r="D47" s="3"/>
      <c r="E47" s="9"/>
      <c r="F47" s="3">
        <f>F15+F18+F19+F20+F23+F25+F24+F26+F27+F28+F29+F30+F31+F32+F34+F45+F16+F17</f>
        <v>22</v>
      </c>
      <c r="G47" s="3" t="s">
        <v>16</v>
      </c>
      <c r="H47" s="9">
        <f>H15+H18+H19+H20+H23+H25+H24+H26+H27+H28+H29+H30+H31+H32+H34+H45+H16+H17</f>
        <v>317.964</v>
      </c>
      <c r="I47" s="32" t="s">
        <v>36</v>
      </c>
    </row>
    <row r="48" customFormat="1" ht="27" customHeight="1" spans="1:9">
      <c r="A48" s="37"/>
      <c r="B48" s="13"/>
      <c r="C48" s="3" t="s">
        <v>26</v>
      </c>
      <c r="D48" s="3"/>
      <c r="E48" s="9"/>
      <c r="F48" s="3">
        <f>F11+F13+F35+F37+F39+F41+F43</f>
        <v>7</v>
      </c>
      <c r="G48" s="3" t="s">
        <v>28</v>
      </c>
      <c r="H48" s="9">
        <f>H11+H13+H35+H37+H39+H41+H43</f>
        <v>74.7812</v>
      </c>
      <c r="I48" s="32" t="s">
        <v>29</v>
      </c>
    </row>
    <row r="49" customFormat="1" ht="27" customHeight="1" spans="1:9">
      <c r="A49" s="38"/>
      <c r="B49" s="13"/>
      <c r="C49" s="3" t="s">
        <v>30</v>
      </c>
      <c r="D49" s="3"/>
      <c r="E49" s="9"/>
      <c r="F49" s="3">
        <f>F12+F14+F36+F38+F40+F42+F44</f>
        <v>7</v>
      </c>
      <c r="G49" s="3" t="s">
        <v>28</v>
      </c>
      <c r="H49" s="9">
        <f>H12+H14+H36+H38+H40+H42+H44</f>
        <v>74.7812</v>
      </c>
      <c r="I49" s="32" t="s">
        <v>31</v>
      </c>
    </row>
    <row r="50" ht="36" customHeight="1" spans="1:9">
      <c r="A50" s="13" t="s">
        <v>77</v>
      </c>
      <c r="B50" s="3"/>
      <c r="C50" s="3"/>
      <c r="D50" s="3"/>
      <c r="E50" s="3"/>
      <c r="F50" s="3">
        <f>SUM(F46:F49)</f>
        <v>47</v>
      </c>
      <c r="G50" s="3"/>
      <c r="H50" s="9">
        <f>SUM(H46:H49)</f>
        <v>526.6273</v>
      </c>
      <c r="I50" s="29"/>
    </row>
    <row r="51" ht="27" customHeight="1" spans="1:9">
      <c r="A51" s="14"/>
      <c r="B51" s="14"/>
      <c r="C51" s="14"/>
      <c r="D51" s="14"/>
      <c r="E51" s="14"/>
      <c r="F51" s="14"/>
      <c r="G51" s="14"/>
      <c r="H51" s="14"/>
      <c r="I51" s="14"/>
    </row>
    <row r="52" ht="12" customHeight="1" spans="1:9">
      <c r="A52" s="15"/>
      <c r="B52" s="15"/>
      <c r="C52" s="15"/>
      <c r="D52" s="15"/>
      <c r="E52" s="16"/>
      <c r="F52" s="15"/>
      <c r="G52" s="15"/>
      <c r="H52" s="15"/>
      <c r="I52" s="15"/>
    </row>
    <row r="53" ht="27" customHeight="1" spans="1:9">
      <c r="A53" s="17"/>
      <c r="B53" s="17"/>
      <c r="C53" s="17"/>
      <c r="D53" s="17"/>
      <c r="E53" s="18"/>
      <c r="F53" s="17"/>
      <c r="G53" s="17"/>
      <c r="H53" s="17"/>
      <c r="I53" s="17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</sheetData>
  <mergeCells count="16">
    <mergeCell ref="A1:I1"/>
    <mergeCell ref="B50:E50"/>
    <mergeCell ref="A51:I51"/>
    <mergeCell ref="A3:A4"/>
    <mergeCell ref="A46:A49"/>
    <mergeCell ref="B3:B4"/>
    <mergeCell ref="B11:B14"/>
    <mergeCell ref="B19:B20"/>
    <mergeCell ref="B35:B44"/>
    <mergeCell ref="C3:C4"/>
    <mergeCell ref="G3:G4"/>
    <mergeCell ref="I3:I4"/>
    <mergeCell ref="I5:I10"/>
    <mergeCell ref="I15:I19"/>
    <mergeCell ref="I20:I21"/>
    <mergeCell ref="I22:I32"/>
  </mergeCells>
  <pageMargins left="0.393055555555556" right="0.393055555555556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"/>
  <sheetViews>
    <sheetView workbookViewId="0">
      <selection activeCell="A1" sqref="A1:I1"/>
    </sheetView>
  </sheetViews>
  <sheetFormatPr defaultColWidth="9" defaultRowHeight="13.5"/>
  <cols>
    <col min="1" max="1" width="3.375" customWidth="1"/>
    <col min="2" max="2" width="12.125" customWidth="1"/>
    <col min="3" max="3" width="12.5" customWidth="1"/>
    <col min="5" max="5" width="7.5" customWidth="1"/>
    <col min="6" max="6" width="6.875" customWidth="1"/>
    <col min="7" max="7" width="6.25" customWidth="1"/>
    <col min="8" max="8" width="9.5" customWidth="1"/>
    <col min="9" max="9" width="10.12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13" customHeight="1" spans="1:8">
      <c r="A2" s="22"/>
      <c r="B2" s="22"/>
      <c r="C2" s="22"/>
      <c r="D2" s="22"/>
      <c r="E2" s="22"/>
      <c r="F2" s="22"/>
      <c r="G2" s="22"/>
      <c r="H2" s="22"/>
    </row>
    <row r="3" customFormat="1" ht="13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</row>
    <row r="4" s="1" customFormat="1" ht="21.75" customHeight="1" spans="1:9">
      <c r="A4" s="3"/>
      <c r="B4" s="3"/>
      <c r="C4" s="3"/>
      <c r="D4" s="3" t="s">
        <v>10</v>
      </c>
      <c r="E4" s="3" t="s">
        <v>10</v>
      </c>
      <c r="F4" s="3" t="s">
        <v>11</v>
      </c>
      <c r="G4" s="3"/>
      <c r="H4" s="3" t="s">
        <v>12</v>
      </c>
      <c r="I4" s="7"/>
    </row>
    <row r="5" ht="23" customHeight="1" spans="1:9">
      <c r="A5" s="4">
        <v>1</v>
      </c>
      <c r="B5" s="4" t="s">
        <v>78</v>
      </c>
      <c r="C5" s="4" t="s">
        <v>34</v>
      </c>
      <c r="D5" s="4" t="s">
        <v>79</v>
      </c>
      <c r="E5" s="5">
        <f>1.4*2.87</f>
        <v>4.018</v>
      </c>
      <c r="F5" s="4">
        <v>1</v>
      </c>
      <c r="G5" s="4" t="s">
        <v>16</v>
      </c>
      <c r="H5" s="5">
        <f t="shared" ref="H5:H68" si="0">E5*F5</f>
        <v>4.018</v>
      </c>
      <c r="I5" s="25" t="s">
        <v>36</v>
      </c>
    </row>
    <row r="6" ht="23" customHeight="1" spans="1:9">
      <c r="A6" s="4">
        <v>2</v>
      </c>
      <c r="B6" s="4" t="s">
        <v>78</v>
      </c>
      <c r="C6" s="4" t="s">
        <v>34</v>
      </c>
      <c r="D6" s="4" t="s">
        <v>80</v>
      </c>
      <c r="E6" s="5">
        <f>3.6*2.87</f>
        <v>10.332</v>
      </c>
      <c r="F6" s="4">
        <v>1</v>
      </c>
      <c r="G6" s="4" t="s">
        <v>16</v>
      </c>
      <c r="H6" s="5">
        <f t="shared" si="0"/>
        <v>10.332</v>
      </c>
      <c r="I6" s="26"/>
    </row>
    <row r="7" ht="23" customHeight="1" spans="1:9">
      <c r="A7" s="4">
        <v>3</v>
      </c>
      <c r="B7" s="4" t="s">
        <v>78</v>
      </c>
      <c r="C7" s="4" t="s">
        <v>34</v>
      </c>
      <c r="D7" s="4" t="s">
        <v>81</v>
      </c>
      <c r="E7" s="5">
        <f>4.1*2.87</f>
        <v>11.767</v>
      </c>
      <c r="F7" s="4">
        <v>1</v>
      </c>
      <c r="G7" s="4" t="s">
        <v>16</v>
      </c>
      <c r="H7" s="5">
        <f t="shared" si="0"/>
        <v>11.767</v>
      </c>
      <c r="I7" s="26"/>
    </row>
    <row r="8" ht="23" customHeight="1" spans="1:9">
      <c r="A8" s="4">
        <v>4</v>
      </c>
      <c r="B8" s="4" t="s">
        <v>82</v>
      </c>
      <c r="C8" s="4" t="s">
        <v>34</v>
      </c>
      <c r="D8" s="4" t="s">
        <v>80</v>
      </c>
      <c r="E8" s="5">
        <f>1.4*2.87</f>
        <v>4.018</v>
      </c>
      <c r="F8" s="4">
        <v>1</v>
      </c>
      <c r="G8" s="4" t="s">
        <v>16</v>
      </c>
      <c r="H8" s="5">
        <f t="shared" si="0"/>
        <v>4.018</v>
      </c>
      <c r="I8" s="26"/>
    </row>
    <row r="9" ht="23" customHeight="1" spans="1:9">
      <c r="A9" s="4">
        <v>5</v>
      </c>
      <c r="B9" s="4" t="s">
        <v>82</v>
      </c>
      <c r="C9" s="4" t="s">
        <v>34</v>
      </c>
      <c r="D9" s="4" t="s">
        <v>79</v>
      </c>
      <c r="E9" s="5">
        <f>3.6*2.87</f>
        <v>10.332</v>
      </c>
      <c r="F9" s="4">
        <v>1</v>
      </c>
      <c r="G9" s="4" t="s">
        <v>16</v>
      </c>
      <c r="H9" s="5">
        <f t="shared" si="0"/>
        <v>10.332</v>
      </c>
      <c r="I9" s="26"/>
    </row>
    <row r="10" ht="23" customHeight="1" spans="1:9">
      <c r="A10" s="4">
        <v>6</v>
      </c>
      <c r="B10" s="4" t="s">
        <v>83</v>
      </c>
      <c r="C10" s="4" t="s">
        <v>34</v>
      </c>
      <c r="D10" s="4" t="s">
        <v>84</v>
      </c>
      <c r="E10" s="5">
        <f>3.6*3.22</f>
        <v>11.592</v>
      </c>
      <c r="F10" s="4">
        <v>1</v>
      </c>
      <c r="G10" s="4" t="s">
        <v>16</v>
      </c>
      <c r="H10" s="5">
        <f t="shared" si="0"/>
        <v>11.592</v>
      </c>
      <c r="I10" s="26"/>
    </row>
    <row r="11" ht="23" customHeight="1" spans="1:9">
      <c r="A11" s="4">
        <v>7</v>
      </c>
      <c r="B11" s="4"/>
      <c r="C11" s="4" t="s">
        <v>34</v>
      </c>
      <c r="D11" s="4" t="s">
        <v>85</v>
      </c>
      <c r="E11" s="5">
        <f>0.5*3.22</f>
        <v>1.61</v>
      </c>
      <c r="F11" s="4">
        <v>1</v>
      </c>
      <c r="G11" s="4" t="s">
        <v>28</v>
      </c>
      <c r="H11" s="5">
        <f t="shared" si="0"/>
        <v>1.61</v>
      </c>
      <c r="I11" s="26"/>
    </row>
    <row r="12" ht="23" customHeight="1" spans="1:9">
      <c r="A12" s="4">
        <v>8</v>
      </c>
      <c r="B12" s="4" t="s">
        <v>86</v>
      </c>
      <c r="C12" s="4" t="s">
        <v>34</v>
      </c>
      <c r="D12" s="4" t="s">
        <v>84</v>
      </c>
      <c r="E12" s="5">
        <f>3.6*3.22</f>
        <v>11.592</v>
      </c>
      <c r="F12" s="4">
        <v>1</v>
      </c>
      <c r="G12" s="4" t="s">
        <v>16</v>
      </c>
      <c r="H12" s="5">
        <f t="shared" si="0"/>
        <v>11.592</v>
      </c>
      <c r="I12" s="26"/>
    </row>
    <row r="13" ht="23" customHeight="1" spans="1:9">
      <c r="A13" s="4">
        <v>9</v>
      </c>
      <c r="B13" s="4"/>
      <c r="C13" s="4" t="s">
        <v>34</v>
      </c>
      <c r="D13" s="4" t="s">
        <v>85</v>
      </c>
      <c r="E13" s="5">
        <f>0.5*3.22</f>
        <v>1.61</v>
      </c>
      <c r="F13" s="4">
        <v>1</v>
      </c>
      <c r="G13" s="4" t="s">
        <v>28</v>
      </c>
      <c r="H13" s="5">
        <f t="shared" si="0"/>
        <v>1.61</v>
      </c>
      <c r="I13" s="27"/>
    </row>
    <row r="14" ht="23" customHeight="1" spans="1:9">
      <c r="A14" s="4">
        <v>10</v>
      </c>
      <c r="B14" s="4" t="s">
        <v>87</v>
      </c>
      <c r="C14" s="4" t="s">
        <v>14</v>
      </c>
      <c r="D14" s="4" t="s">
        <v>88</v>
      </c>
      <c r="E14" s="5">
        <f>3.42*2.3</f>
        <v>7.866</v>
      </c>
      <c r="F14" s="4">
        <v>1</v>
      </c>
      <c r="G14" s="4" t="s">
        <v>16</v>
      </c>
      <c r="H14" s="5">
        <f t="shared" si="0"/>
        <v>7.866</v>
      </c>
      <c r="I14" s="25" t="s">
        <v>17</v>
      </c>
    </row>
    <row r="15" ht="23" customHeight="1" spans="1:9">
      <c r="A15" s="4">
        <v>11</v>
      </c>
      <c r="B15" s="4" t="s">
        <v>89</v>
      </c>
      <c r="C15" s="4" t="s">
        <v>14</v>
      </c>
      <c r="D15" s="4" t="s">
        <v>90</v>
      </c>
      <c r="E15" s="5">
        <f>0.8*2.3</f>
        <v>1.84</v>
      </c>
      <c r="F15" s="4">
        <v>1</v>
      </c>
      <c r="G15" s="4" t="s">
        <v>16</v>
      </c>
      <c r="H15" s="5">
        <f t="shared" si="0"/>
        <v>1.84</v>
      </c>
      <c r="I15" s="27"/>
    </row>
    <row r="16" ht="23" customHeight="1" spans="1:9">
      <c r="A16" s="4">
        <v>12</v>
      </c>
      <c r="B16" s="4" t="s">
        <v>91</v>
      </c>
      <c r="C16" s="4" t="s">
        <v>34</v>
      </c>
      <c r="D16" s="4" t="s">
        <v>92</v>
      </c>
      <c r="E16" s="5">
        <f>3.6*3.36</f>
        <v>12.096</v>
      </c>
      <c r="F16" s="4">
        <v>1</v>
      </c>
      <c r="G16" s="4" t="s">
        <v>16</v>
      </c>
      <c r="H16" s="5">
        <f t="shared" si="0"/>
        <v>12.096</v>
      </c>
      <c r="I16" s="25" t="s">
        <v>36</v>
      </c>
    </row>
    <row r="17" ht="23" customHeight="1" spans="1:9">
      <c r="A17" s="4">
        <v>13</v>
      </c>
      <c r="B17" s="4" t="s">
        <v>93</v>
      </c>
      <c r="C17" s="4" t="s">
        <v>34</v>
      </c>
      <c r="D17" s="4" t="s">
        <v>92</v>
      </c>
      <c r="E17" s="5">
        <f>3.6*3.36</f>
        <v>12.096</v>
      </c>
      <c r="F17" s="4">
        <v>2</v>
      </c>
      <c r="G17" s="4" t="s">
        <v>16</v>
      </c>
      <c r="H17" s="5">
        <f t="shared" si="0"/>
        <v>24.192</v>
      </c>
      <c r="I17" s="26"/>
    </row>
    <row r="18" ht="23" customHeight="1" spans="1:9">
      <c r="A18" s="4">
        <v>14</v>
      </c>
      <c r="B18" s="4" t="s">
        <v>94</v>
      </c>
      <c r="C18" s="4" t="s">
        <v>34</v>
      </c>
      <c r="D18" s="4" t="s">
        <v>95</v>
      </c>
      <c r="E18" s="5">
        <f t="shared" ref="E18:E20" si="1">3.5*3.36</f>
        <v>11.76</v>
      </c>
      <c r="F18" s="4">
        <v>6</v>
      </c>
      <c r="G18" s="4" t="s">
        <v>16</v>
      </c>
      <c r="H18" s="5">
        <f t="shared" si="0"/>
        <v>70.56</v>
      </c>
      <c r="I18" s="26"/>
    </row>
    <row r="19" ht="23" customHeight="1" spans="1:9">
      <c r="A19" s="4">
        <v>15</v>
      </c>
      <c r="B19" s="4" t="s">
        <v>96</v>
      </c>
      <c r="C19" s="4" t="s">
        <v>34</v>
      </c>
      <c r="D19" s="4" t="s">
        <v>95</v>
      </c>
      <c r="E19" s="5">
        <f t="shared" si="1"/>
        <v>11.76</v>
      </c>
      <c r="F19" s="4">
        <v>1</v>
      </c>
      <c r="G19" s="4" t="s">
        <v>16</v>
      </c>
      <c r="H19" s="5">
        <f t="shared" si="0"/>
        <v>11.76</v>
      </c>
      <c r="I19" s="26"/>
    </row>
    <row r="20" ht="23" customHeight="1" spans="1:9">
      <c r="A20" s="4">
        <v>16</v>
      </c>
      <c r="B20" s="4" t="s">
        <v>97</v>
      </c>
      <c r="C20" s="4" t="s">
        <v>34</v>
      </c>
      <c r="D20" s="4" t="s">
        <v>95</v>
      </c>
      <c r="E20" s="5">
        <f t="shared" si="1"/>
        <v>11.76</v>
      </c>
      <c r="F20" s="4">
        <v>1</v>
      </c>
      <c r="G20" s="4" t="s">
        <v>16</v>
      </c>
      <c r="H20" s="5">
        <f t="shared" si="0"/>
        <v>11.76</v>
      </c>
      <c r="I20" s="26"/>
    </row>
    <row r="21" ht="23" customHeight="1" spans="1:9">
      <c r="A21" s="4">
        <v>17</v>
      </c>
      <c r="B21" s="4" t="s">
        <v>41</v>
      </c>
      <c r="C21" s="4" t="s">
        <v>34</v>
      </c>
      <c r="D21" s="4" t="s">
        <v>98</v>
      </c>
      <c r="E21" s="5">
        <f>1.27*2.91</f>
        <v>3.6957</v>
      </c>
      <c r="F21" s="4">
        <v>1</v>
      </c>
      <c r="G21" s="4" t="s">
        <v>16</v>
      </c>
      <c r="H21" s="5">
        <f t="shared" si="0"/>
        <v>3.6957</v>
      </c>
      <c r="I21" s="26"/>
    </row>
    <row r="22" ht="23" customHeight="1" spans="1:9">
      <c r="A22" s="4">
        <v>18</v>
      </c>
      <c r="B22" s="4"/>
      <c r="C22" s="4" t="s">
        <v>34</v>
      </c>
      <c r="D22" s="4" t="s">
        <v>99</v>
      </c>
      <c r="E22" s="5">
        <f>2.15*2.91</f>
        <v>6.2565</v>
      </c>
      <c r="F22" s="4">
        <v>1</v>
      </c>
      <c r="G22" s="4" t="s">
        <v>16</v>
      </c>
      <c r="H22" s="5">
        <f t="shared" si="0"/>
        <v>6.2565</v>
      </c>
      <c r="I22" s="26"/>
    </row>
    <row r="23" ht="23" customHeight="1" spans="1:9">
      <c r="A23" s="4">
        <v>19</v>
      </c>
      <c r="B23" s="4" t="s">
        <v>43</v>
      </c>
      <c r="C23" s="4" t="s">
        <v>34</v>
      </c>
      <c r="D23" s="4" t="s">
        <v>100</v>
      </c>
      <c r="E23" s="5">
        <f>2.3*2.5</f>
        <v>5.75</v>
      </c>
      <c r="F23" s="4">
        <v>1</v>
      </c>
      <c r="G23" s="4" t="s">
        <v>16</v>
      </c>
      <c r="H23" s="5">
        <f t="shared" si="0"/>
        <v>5.75</v>
      </c>
      <c r="I23" s="26"/>
    </row>
    <row r="24" ht="23" customHeight="1" spans="1:9">
      <c r="A24" s="4">
        <v>20</v>
      </c>
      <c r="B24" s="4"/>
      <c r="C24" s="4" t="s">
        <v>34</v>
      </c>
      <c r="D24" s="4" t="s">
        <v>101</v>
      </c>
      <c r="E24" s="5">
        <f>1.25*2.91</f>
        <v>3.6375</v>
      </c>
      <c r="F24" s="4">
        <v>1</v>
      </c>
      <c r="G24" s="4" t="s">
        <v>16</v>
      </c>
      <c r="H24" s="5">
        <f t="shared" si="0"/>
        <v>3.6375</v>
      </c>
      <c r="I24" s="26"/>
    </row>
    <row r="25" ht="23" customHeight="1" spans="1:9">
      <c r="A25" s="4">
        <v>21</v>
      </c>
      <c r="B25" s="4" t="s">
        <v>102</v>
      </c>
      <c r="C25" s="4" t="s">
        <v>34</v>
      </c>
      <c r="D25" s="4" t="s">
        <v>101</v>
      </c>
      <c r="E25" s="5">
        <f>1.25*2.91</f>
        <v>3.6375</v>
      </c>
      <c r="F25" s="4">
        <v>1</v>
      </c>
      <c r="G25" s="4" t="s">
        <v>16</v>
      </c>
      <c r="H25" s="5">
        <f t="shared" si="0"/>
        <v>3.6375</v>
      </c>
      <c r="I25" s="26"/>
    </row>
    <row r="26" ht="23" customHeight="1" spans="1:9">
      <c r="A26" s="4">
        <v>22</v>
      </c>
      <c r="B26" s="4"/>
      <c r="C26" s="4" t="s">
        <v>34</v>
      </c>
      <c r="D26" s="4" t="s">
        <v>103</v>
      </c>
      <c r="E26" s="5">
        <f>1.3*2.91</f>
        <v>3.783</v>
      </c>
      <c r="F26" s="4">
        <v>1</v>
      </c>
      <c r="G26" s="4" t="s">
        <v>16</v>
      </c>
      <c r="H26" s="5">
        <f t="shared" si="0"/>
        <v>3.783</v>
      </c>
      <c r="I26" s="27"/>
    </row>
    <row r="27" ht="23" customHeight="1" spans="1:9">
      <c r="A27" s="4">
        <v>23</v>
      </c>
      <c r="B27" s="4" t="s">
        <v>87</v>
      </c>
      <c r="C27" s="4" t="s">
        <v>14</v>
      </c>
      <c r="D27" s="4" t="s">
        <v>104</v>
      </c>
      <c r="E27" s="5">
        <f>2.78*2.3</f>
        <v>6.394</v>
      </c>
      <c r="F27" s="4">
        <v>1</v>
      </c>
      <c r="G27" s="4" t="s">
        <v>16</v>
      </c>
      <c r="H27" s="5">
        <f t="shared" si="0"/>
        <v>6.394</v>
      </c>
      <c r="I27" s="25" t="s">
        <v>17</v>
      </c>
    </row>
    <row r="28" ht="23" customHeight="1" spans="1:9">
      <c r="A28" s="4">
        <v>24</v>
      </c>
      <c r="B28" s="4" t="s">
        <v>89</v>
      </c>
      <c r="C28" s="4" t="s">
        <v>14</v>
      </c>
      <c r="D28" s="4" t="s">
        <v>90</v>
      </c>
      <c r="E28" s="5">
        <f>0.8*2.3</f>
        <v>1.84</v>
      </c>
      <c r="F28" s="4">
        <v>1</v>
      </c>
      <c r="G28" s="4" t="s">
        <v>16</v>
      </c>
      <c r="H28" s="5">
        <f t="shared" si="0"/>
        <v>1.84</v>
      </c>
      <c r="I28" s="27"/>
    </row>
    <row r="29" ht="23" customHeight="1" spans="1:9">
      <c r="A29" s="4">
        <v>25</v>
      </c>
      <c r="B29" s="4" t="s">
        <v>57</v>
      </c>
      <c r="C29" s="4" t="s">
        <v>34</v>
      </c>
      <c r="D29" s="4" t="s">
        <v>105</v>
      </c>
      <c r="E29" s="5">
        <f>1.5*2.92</f>
        <v>4.38</v>
      </c>
      <c r="F29" s="4">
        <v>1</v>
      </c>
      <c r="G29" s="4" t="s">
        <v>16</v>
      </c>
      <c r="H29" s="5">
        <f t="shared" si="0"/>
        <v>4.38</v>
      </c>
      <c r="I29" s="25" t="s">
        <v>36</v>
      </c>
    </row>
    <row r="30" ht="23" customHeight="1" spans="1:9">
      <c r="A30" s="4">
        <v>26</v>
      </c>
      <c r="B30" s="4" t="s">
        <v>59</v>
      </c>
      <c r="C30" s="4" t="s">
        <v>34</v>
      </c>
      <c r="D30" s="4" t="s">
        <v>106</v>
      </c>
      <c r="E30" s="5">
        <f>3.8*2.92</f>
        <v>11.096</v>
      </c>
      <c r="F30" s="4">
        <v>1</v>
      </c>
      <c r="G30" s="4" t="s">
        <v>16</v>
      </c>
      <c r="H30" s="5">
        <f t="shared" si="0"/>
        <v>11.096</v>
      </c>
      <c r="I30" s="26"/>
    </row>
    <row r="31" ht="23" customHeight="1" spans="1:9">
      <c r="A31" s="4">
        <v>27</v>
      </c>
      <c r="B31" s="4" t="s">
        <v>60</v>
      </c>
      <c r="C31" s="4" t="s">
        <v>34</v>
      </c>
      <c r="D31" s="4" t="s">
        <v>107</v>
      </c>
      <c r="E31" s="5">
        <f t="shared" ref="E31:E35" si="2">3.7*2.96</f>
        <v>10.952</v>
      </c>
      <c r="F31" s="4">
        <v>1</v>
      </c>
      <c r="G31" s="4" t="s">
        <v>16</v>
      </c>
      <c r="H31" s="5">
        <f t="shared" si="0"/>
        <v>10.952</v>
      </c>
      <c r="I31" s="26"/>
    </row>
    <row r="32" ht="23" customHeight="1" spans="1:9">
      <c r="A32" s="4">
        <v>28</v>
      </c>
      <c r="B32" s="4" t="s">
        <v>108</v>
      </c>
      <c r="C32" s="4" t="s">
        <v>34</v>
      </c>
      <c r="D32" s="4" t="s">
        <v>107</v>
      </c>
      <c r="E32" s="5">
        <f t="shared" si="2"/>
        <v>10.952</v>
      </c>
      <c r="F32" s="4">
        <v>1</v>
      </c>
      <c r="G32" s="4" t="s">
        <v>16</v>
      </c>
      <c r="H32" s="5">
        <f t="shared" si="0"/>
        <v>10.952</v>
      </c>
      <c r="I32" s="26"/>
    </row>
    <row r="33" ht="23" customHeight="1" spans="1:9">
      <c r="A33" s="4">
        <v>29</v>
      </c>
      <c r="B33" s="4" t="s">
        <v>109</v>
      </c>
      <c r="C33" s="4" t="s">
        <v>34</v>
      </c>
      <c r="D33" s="4" t="s">
        <v>107</v>
      </c>
      <c r="E33" s="5">
        <f t="shared" si="2"/>
        <v>10.952</v>
      </c>
      <c r="F33" s="4">
        <v>1</v>
      </c>
      <c r="G33" s="4" t="s">
        <v>16</v>
      </c>
      <c r="H33" s="5">
        <f t="shared" si="0"/>
        <v>10.952</v>
      </c>
      <c r="I33" s="26"/>
    </row>
    <row r="34" ht="23" customHeight="1" spans="1:9">
      <c r="A34" s="4">
        <v>30</v>
      </c>
      <c r="B34" s="4" t="s">
        <v>110</v>
      </c>
      <c r="C34" s="4" t="s">
        <v>34</v>
      </c>
      <c r="D34" s="4" t="s">
        <v>107</v>
      </c>
      <c r="E34" s="5">
        <f t="shared" si="2"/>
        <v>10.952</v>
      </c>
      <c r="F34" s="4">
        <v>1</v>
      </c>
      <c r="G34" s="4" t="s">
        <v>16</v>
      </c>
      <c r="H34" s="5">
        <f t="shared" si="0"/>
        <v>10.952</v>
      </c>
      <c r="I34" s="26"/>
    </row>
    <row r="35" ht="23" customHeight="1" spans="1:9">
      <c r="A35" s="4">
        <v>31</v>
      </c>
      <c r="B35" s="4" t="s">
        <v>111</v>
      </c>
      <c r="C35" s="4" t="s">
        <v>34</v>
      </c>
      <c r="D35" s="4" t="s">
        <v>107</v>
      </c>
      <c r="E35" s="5">
        <f t="shared" si="2"/>
        <v>10.952</v>
      </c>
      <c r="F35" s="4">
        <v>1</v>
      </c>
      <c r="G35" s="4" t="s">
        <v>16</v>
      </c>
      <c r="H35" s="5">
        <f t="shared" si="0"/>
        <v>10.952</v>
      </c>
      <c r="I35" s="26"/>
    </row>
    <row r="36" ht="23" customHeight="1" spans="1:9">
      <c r="A36" s="4">
        <v>32</v>
      </c>
      <c r="B36" s="4" t="s">
        <v>112</v>
      </c>
      <c r="C36" s="4" t="s">
        <v>34</v>
      </c>
      <c r="D36" s="4" t="s">
        <v>113</v>
      </c>
      <c r="E36" s="5">
        <f>4*2.91</f>
        <v>11.64</v>
      </c>
      <c r="F36" s="4">
        <v>1</v>
      </c>
      <c r="G36" s="4" t="s">
        <v>16</v>
      </c>
      <c r="H36" s="5">
        <f t="shared" si="0"/>
        <v>11.64</v>
      </c>
      <c r="I36" s="26"/>
    </row>
    <row r="37" ht="23" customHeight="1" spans="1:9">
      <c r="A37" s="4">
        <v>33</v>
      </c>
      <c r="B37" s="4" t="s">
        <v>114</v>
      </c>
      <c r="C37" s="4" t="s">
        <v>34</v>
      </c>
      <c r="D37" s="4" t="s">
        <v>115</v>
      </c>
      <c r="E37" s="5">
        <f t="shared" ref="E37:E39" si="3">3.4*2.91</f>
        <v>9.894</v>
      </c>
      <c r="F37" s="4">
        <v>1</v>
      </c>
      <c r="G37" s="4" t="s">
        <v>16</v>
      </c>
      <c r="H37" s="5">
        <f t="shared" si="0"/>
        <v>9.894</v>
      </c>
      <c r="I37" s="26"/>
    </row>
    <row r="38" ht="23" customHeight="1" spans="1:9">
      <c r="A38" s="4">
        <v>34</v>
      </c>
      <c r="B38" s="4" t="s">
        <v>116</v>
      </c>
      <c r="C38" s="4" t="s">
        <v>34</v>
      </c>
      <c r="D38" s="4" t="s">
        <v>115</v>
      </c>
      <c r="E38" s="5">
        <f t="shared" si="3"/>
        <v>9.894</v>
      </c>
      <c r="F38" s="4">
        <v>1</v>
      </c>
      <c r="G38" s="4" t="s">
        <v>16</v>
      </c>
      <c r="H38" s="5">
        <f t="shared" si="0"/>
        <v>9.894</v>
      </c>
      <c r="I38" s="26"/>
    </row>
    <row r="39" ht="23" customHeight="1" spans="1:9">
      <c r="A39" s="4">
        <v>35</v>
      </c>
      <c r="B39" s="4" t="s">
        <v>117</v>
      </c>
      <c r="C39" s="4" t="s">
        <v>34</v>
      </c>
      <c r="D39" s="4" t="s">
        <v>115</v>
      </c>
      <c r="E39" s="5">
        <f t="shared" si="3"/>
        <v>9.894</v>
      </c>
      <c r="F39" s="4">
        <v>1</v>
      </c>
      <c r="G39" s="4" t="s">
        <v>16</v>
      </c>
      <c r="H39" s="5">
        <f t="shared" si="0"/>
        <v>9.894</v>
      </c>
      <c r="I39" s="26"/>
    </row>
    <row r="40" ht="23" customHeight="1" spans="1:9">
      <c r="A40" s="4">
        <v>36</v>
      </c>
      <c r="B40" s="4" t="s">
        <v>118</v>
      </c>
      <c r="C40" s="4" t="s">
        <v>34</v>
      </c>
      <c r="D40" s="4" t="s">
        <v>79</v>
      </c>
      <c r="E40" s="5">
        <f>1.4*2.87</f>
        <v>4.018</v>
      </c>
      <c r="F40" s="4">
        <v>1</v>
      </c>
      <c r="G40" s="4" t="s">
        <v>16</v>
      </c>
      <c r="H40" s="5">
        <f t="shared" si="0"/>
        <v>4.018</v>
      </c>
      <c r="I40" s="26"/>
    </row>
    <row r="41" ht="23" customHeight="1" spans="1:9">
      <c r="A41" s="4">
        <v>37</v>
      </c>
      <c r="B41" s="4"/>
      <c r="C41" s="4" t="s">
        <v>34</v>
      </c>
      <c r="D41" s="4" t="s">
        <v>80</v>
      </c>
      <c r="E41" s="5">
        <f>3.6*2.87</f>
        <v>10.332</v>
      </c>
      <c r="F41" s="4">
        <v>1</v>
      </c>
      <c r="G41" s="4" t="s">
        <v>16</v>
      </c>
      <c r="H41" s="5">
        <f t="shared" si="0"/>
        <v>10.332</v>
      </c>
      <c r="I41" s="26"/>
    </row>
    <row r="42" ht="23" customHeight="1" spans="1:9">
      <c r="A42" s="4">
        <v>38</v>
      </c>
      <c r="B42" s="4"/>
      <c r="C42" s="4" t="s">
        <v>34</v>
      </c>
      <c r="D42" s="4" t="s">
        <v>81</v>
      </c>
      <c r="E42" s="5">
        <f>4.1*2.87</f>
        <v>11.767</v>
      </c>
      <c r="F42" s="4">
        <v>1</v>
      </c>
      <c r="G42" s="4" t="s">
        <v>16</v>
      </c>
      <c r="H42" s="5">
        <f t="shared" si="0"/>
        <v>11.767</v>
      </c>
      <c r="I42" s="26"/>
    </row>
    <row r="43" ht="23" customHeight="1" spans="1:9">
      <c r="A43" s="4">
        <v>39</v>
      </c>
      <c r="B43" s="4"/>
      <c r="C43" s="4" t="s">
        <v>34</v>
      </c>
      <c r="D43" s="4" t="s">
        <v>80</v>
      </c>
      <c r="E43" s="5">
        <f>3.6*2.87</f>
        <v>10.332</v>
      </c>
      <c r="F43" s="4">
        <v>1</v>
      </c>
      <c r="G43" s="4" t="s">
        <v>16</v>
      </c>
      <c r="H43" s="5">
        <f t="shared" si="0"/>
        <v>10.332</v>
      </c>
      <c r="I43" s="26"/>
    </row>
    <row r="44" ht="23" customHeight="1" spans="1:9">
      <c r="A44" s="4">
        <v>40</v>
      </c>
      <c r="B44" s="4"/>
      <c r="C44" s="4" t="s">
        <v>34</v>
      </c>
      <c r="D44" s="4" t="s">
        <v>79</v>
      </c>
      <c r="E44" s="5">
        <v>4.02</v>
      </c>
      <c r="F44" s="4">
        <v>1</v>
      </c>
      <c r="G44" s="4" t="s">
        <v>16</v>
      </c>
      <c r="H44" s="5">
        <f t="shared" si="0"/>
        <v>4.02</v>
      </c>
      <c r="I44" s="27"/>
    </row>
    <row r="45" customFormat="1" ht="23" customHeight="1" spans="1:9">
      <c r="A45" s="4">
        <v>41</v>
      </c>
      <c r="B45" s="23" t="s">
        <v>119</v>
      </c>
      <c r="C45" s="4" t="s">
        <v>26</v>
      </c>
      <c r="D45" s="4" t="s">
        <v>120</v>
      </c>
      <c r="E45" s="5">
        <v>3.8</v>
      </c>
      <c r="F45" s="4">
        <v>2</v>
      </c>
      <c r="G45" s="4" t="s">
        <v>28</v>
      </c>
      <c r="H45" s="5">
        <f t="shared" si="0"/>
        <v>7.6</v>
      </c>
      <c r="I45" s="28" t="s">
        <v>121</v>
      </c>
    </row>
    <row r="46" customFormat="1" ht="23" customHeight="1" spans="1:9">
      <c r="A46" s="4">
        <v>42</v>
      </c>
      <c r="B46" s="24"/>
      <c r="C46" s="4" t="s">
        <v>30</v>
      </c>
      <c r="D46" s="4" t="s">
        <v>120</v>
      </c>
      <c r="E46" s="5">
        <v>3.8</v>
      </c>
      <c r="F46" s="4">
        <v>2</v>
      </c>
      <c r="G46" s="4" t="s">
        <v>28</v>
      </c>
      <c r="H46" s="5">
        <f t="shared" si="0"/>
        <v>7.6</v>
      </c>
      <c r="I46" s="28" t="s">
        <v>122</v>
      </c>
    </row>
    <row r="47" customFormat="1" ht="23" customHeight="1" spans="1:9">
      <c r="A47" s="4">
        <v>43</v>
      </c>
      <c r="B47" s="23" t="s">
        <v>123</v>
      </c>
      <c r="C47" s="4" t="s">
        <v>26</v>
      </c>
      <c r="D47" s="4" t="s">
        <v>124</v>
      </c>
      <c r="E47" s="5">
        <v>8.4</v>
      </c>
      <c r="F47" s="4">
        <v>1</v>
      </c>
      <c r="G47" s="4" t="s">
        <v>28</v>
      </c>
      <c r="H47" s="5">
        <f t="shared" si="0"/>
        <v>8.4</v>
      </c>
      <c r="I47" s="28" t="s">
        <v>121</v>
      </c>
    </row>
    <row r="48" customFormat="1" ht="23" customHeight="1" spans="1:9">
      <c r="A48" s="4">
        <v>44</v>
      </c>
      <c r="B48" s="24"/>
      <c r="C48" s="4" t="s">
        <v>30</v>
      </c>
      <c r="D48" s="4" t="s">
        <v>124</v>
      </c>
      <c r="E48" s="5">
        <v>8.4</v>
      </c>
      <c r="F48" s="4">
        <v>1</v>
      </c>
      <c r="G48" s="4" t="s">
        <v>28</v>
      </c>
      <c r="H48" s="5">
        <f t="shared" si="0"/>
        <v>8.4</v>
      </c>
      <c r="I48" s="28" t="s">
        <v>122</v>
      </c>
    </row>
    <row r="49" customFormat="1" ht="23" customHeight="1" spans="1:9">
      <c r="A49" s="4">
        <v>45</v>
      </c>
      <c r="B49" s="23" t="s">
        <v>125</v>
      </c>
      <c r="C49" s="4" t="s">
        <v>26</v>
      </c>
      <c r="D49" s="4" t="s">
        <v>126</v>
      </c>
      <c r="E49" s="5">
        <v>9.2</v>
      </c>
      <c r="F49" s="4">
        <v>1</v>
      </c>
      <c r="G49" s="4" t="s">
        <v>28</v>
      </c>
      <c r="H49" s="5">
        <f t="shared" si="0"/>
        <v>9.2</v>
      </c>
      <c r="I49" s="28" t="s">
        <v>121</v>
      </c>
    </row>
    <row r="50" customFormat="1" ht="23" customHeight="1" spans="1:9">
      <c r="A50" s="4">
        <v>46</v>
      </c>
      <c r="B50" s="24"/>
      <c r="C50" s="4" t="s">
        <v>30</v>
      </c>
      <c r="D50" s="4" t="s">
        <v>127</v>
      </c>
      <c r="E50" s="5">
        <v>9.2</v>
      </c>
      <c r="F50" s="4">
        <v>1</v>
      </c>
      <c r="G50" s="4" t="s">
        <v>28</v>
      </c>
      <c r="H50" s="5">
        <f t="shared" si="0"/>
        <v>9.2</v>
      </c>
      <c r="I50" s="28" t="s">
        <v>122</v>
      </c>
    </row>
    <row r="51" customFormat="1" ht="23" customHeight="1" spans="1:9">
      <c r="A51" s="4">
        <v>47</v>
      </c>
      <c r="B51" s="23" t="s">
        <v>128</v>
      </c>
      <c r="C51" s="4" t="s">
        <v>26</v>
      </c>
      <c r="D51" s="4" t="s">
        <v>129</v>
      </c>
      <c r="E51" s="5">
        <v>3.2</v>
      </c>
      <c r="F51" s="4">
        <v>2</v>
      </c>
      <c r="G51" s="4" t="s">
        <v>28</v>
      </c>
      <c r="H51" s="5">
        <f t="shared" si="0"/>
        <v>6.4</v>
      </c>
      <c r="I51" s="28" t="s">
        <v>121</v>
      </c>
    </row>
    <row r="52" customFormat="1" ht="23" customHeight="1" spans="1:9">
      <c r="A52" s="4">
        <v>48</v>
      </c>
      <c r="B52" s="24"/>
      <c r="C52" s="4" t="s">
        <v>30</v>
      </c>
      <c r="D52" s="4" t="s">
        <v>130</v>
      </c>
      <c r="E52" s="5">
        <v>3.2</v>
      </c>
      <c r="F52" s="4">
        <v>2</v>
      </c>
      <c r="G52" s="4" t="s">
        <v>28</v>
      </c>
      <c r="H52" s="5">
        <f t="shared" si="0"/>
        <v>6.4</v>
      </c>
      <c r="I52" s="28" t="s">
        <v>122</v>
      </c>
    </row>
    <row r="53" customFormat="1" ht="23" customHeight="1" spans="1:9">
      <c r="A53" s="4">
        <v>49</v>
      </c>
      <c r="B53" s="23" t="s">
        <v>131</v>
      </c>
      <c r="C53" s="4" t="s">
        <v>26</v>
      </c>
      <c r="D53" s="4" t="s">
        <v>126</v>
      </c>
      <c r="E53" s="5">
        <v>9.2</v>
      </c>
      <c r="F53" s="4">
        <v>1</v>
      </c>
      <c r="G53" s="4" t="s">
        <v>28</v>
      </c>
      <c r="H53" s="5">
        <f t="shared" si="0"/>
        <v>9.2</v>
      </c>
      <c r="I53" s="28" t="s">
        <v>121</v>
      </c>
    </row>
    <row r="54" customFormat="1" ht="23" customHeight="1" spans="1:9">
      <c r="A54" s="4">
        <v>50</v>
      </c>
      <c r="B54" s="24"/>
      <c r="C54" s="4" t="s">
        <v>30</v>
      </c>
      <c r="D54" s="4" t="s">
        <v>126</v>
      </c>
      <c r="E54" s="5">
        <v>9.2</v>
      </c>
      <c r="F54" s="4">
        <v>1</v>
      </c>
      <c r="G54" s="4" t="s">
        <v>28</v>
      </c>
      <c r="H54" s="5">
        <f t="shared" si="0"/>
        <v>9.2</v>
      </c>
      <c r="I54" s="28" t="s">
        <v>122</v>
      </c>
    </row>
    <row r="55" customFormat="1" ht="23" customHeight="1" spans="1:9">
      <c r="A55" s="4">
        <v>51</v>
      </c>
      <c r="B55" s="23" t="s">
        <v>132</v>
      </c>
      <c r="C55" s="4" t="s">
        <v>26</v>
      </c>
      <c r="D55" s="4" t="s">
        <v>133</v>
      </c>
      <c r="E55" s="5">
        <v>8.6</v>
      </c>
      <c r="F55" s="4">
        <v>1</v>
      </c>
      <c r="G55" s="4" t="s">
        <v>28</v>
      </c>
      <c r="H55" s="5">
        <f t="shared" si="0"/>
        <v>8.6</v>
      </c>
      <c r="I55" s="28" t="s">
        <v>121</v>
      </c>
    </row>
    <row r="56" customFormat="1" ht="23" customHeight="1" spans="1:9">
      <c r="A56" s="4">
        <v>52</v>
      </c>
      <c r="B56" s="24"/>
      <c r="C56" s="4" t="s">
        <v>30</v>
      </c>
      <c r="D56" s="4" t="s">
        <v>133</v>
      </c>
      <c r="E56" s="5">
        <v>8.6</v>
      </c>
      <c r="F56" s="4">
        <v>1</v>
      </c>
      <c r="G56" s="4" t="s">
        <v>28</v>
      </c>
      <c r="H56" s="5">
        <f t="shared" si="0"/>
        <v>8.6</v>
      </c>
      <c r="I56" s="28" t="s">
        <v>122</v>
      </c>
    </row>
    <row r="57" customFormat="1" ht="23" customHeight="1" spans="1:9">
      <c r="A57" s="4">
        <v>53</v>
      </c>
      <c r="B57" s="23" t="s">
        <v>134</v>
      </c>
      <c r="C57" s="4" t="s">
        <v>26</v>
      </c>
      <c r="D57" s="4" t="s">
        <v>133</v>
      </c>
      <c r="E57" s="5">
        <v>8.6</v>
      </c>
      <c r="F57" s="4">
        <v>1</v>
      </c>
      <c r="G57" s="4" t="s">
        <v>28</v>
      </c>
      <c r="H57" s="5">
        <f t="shared" si="0"/>
        <v>8.6</v>
      </c>
      <c r="I57" s="28" t="s">
        <v>121</v>
      </c>
    </row>
    <row r="58" customFormat="1" ht="23" customHeight="1" spans="1:9">
      <c r="A58" s="4">
        <v>54</v>
      </c>
      <c r="B58" s="24"/>
      <c r="C58" s="4" t="s">
        <v>30</v>
      </c>
      <c r="D58" s="4" t="s">
        <v>133</v>
      </c>
      <c r="E58" s="5">
        <v>8.6</v>
      </c>
      <c r="F58" s="4">
        <v>1</v>
      </c>
      <c r="G58" s="4" t="s">
        <v>28</v>
      </c>
      <c r="H58" s="5">
        <f t="shared" si="0"/>
        <v>8.6</v>
      </c>
      <c r="I58" s="28" t="s">
        <v>122</v>
      </c>
    </row>
    <row r="59" customFormat="1" ht="23" customHeight="1" spans="1:9">
      <c r="A59" s="4">
        <v>55</v>
      </c>
      <c r="B59" s="23" t="s">
        <v>135</v>
      </c>
      <c r="C59" s="4" t="s">
        <v>26</v>
      </c>
      <c r="D59" s="4" t="s">
        <v>136</v>
      </c>
      <c r="E59" s="5">
        <v>11</v>
      </c>
      <c r="F59" s="4">
        <v>1</v>
      </c>
      <c r="G59" s="4" t="s">
        <v>28</v>
      </c>
      <c r="H59" s="5">
        <f t="shared" si="0"/>
        <v>11</v>
      </c>
      <c r="I59" s="28" t="s">
        <v>121</v>
      </c>
    </row>
    <row r="60" customFormat="1" ht="23" customHeight="1" spans="1:9">
      <c r="A60" s="4">
        <v>56</v>
      </c>
      <c r="B60" s="24"/>
      <c r="C60" s="4" t="s">
        <v>30</v>
      </c>
      <c r="D60" s="4" t="s">
        <v>136</v>
      </c>
      <c r="E60" s="5">
        <v>11</v>
      </c>
      <c r="F60" s="4">
        <v>1</v>
      </c>
      <c r="G60" s="4" t="s">
        <v>28</v>
      </c>
      <c r="H60" s="5">
        <f t="shared" si="0"/>
        <v>11</v>
      </c>
      <c r="I60" s="28" t="s">
        <v>122</v>
      </c>
    </row>
    <row r="61" customFormat="1" ht="23" customHeight="1" spans="1:9">
      <c r="A61" s="4">
        <v>57</v>
      </c>
      <c r="B61" s="4" t="s">
        <v>87</v>
      </c>
      <c r="C61" s="4" t="s">
        <v>14</v>
      </c>
      <c r="D61" s="4" t="s">
        <v>104</v>
      </c>
      <c r="E61" s="5">
        <f>2.78*2.3</f>
        <v>6.394</v>
      </c>
      <c r="F61" s="4">
        <v>1</v>
      </c>
      <c r="G61" s="4" t="s">
        <v>16</v>
      </c>
      <c r="H61" s="5">
        <f t="shared" si="0"/>
        <v>6.394</v>
      </c>
      <c r="I61" s="25" t="s">
        <v>17</v>
      </c>
    </row>
    <row r="62" customFormat="1" ht="23" customHeight="1" spans="1:9">
      <c r="A62" s="4">
        <v>58</v>
      </c>
      <c r="B62" s="4" t="s">
        <v>89</v>
      </c>
      <c r="C62" s="4" t="s">
        <v>14</v>
      </c>
      <c r="D62" s="4" t="s">
        <v>90</v>
      </c>
      <c r="E62" s="5">
        <f>0.8*2.3</f>
        <v>1.84</v>
      </c>
      <c r="F62" s="4">
        <v>1</v>
      </c>
      <c r="G62" s="4" t="s">
        <v>16</v>
      </c>
      <c r="H62" s="5">
        <f t="shared" si="0"/>
        <v>1.84</v>
      </c>
      <c r="I62" s="27"/>
    </row>
    <row r="63" customFormat="1" ht="23" customHeight="1" spans="1:9">
      <c r="A63" s="4">
        <v>59</v>
      </c>
      <c r="B63" s="4" t="s">
        <v>137</v>
      </c>
      <c r="C63" s="4" t="s">
        <v>26</v>
      </c>
      <c r="D63" s="4" t="s">
        <v>138</v>
      </c>
      <c r="E63" s="5">
        <v>3.2</v>
      </c>
      <c r="F63" s="4">
        <v>1</v>
      </c>
      <c r="G63" s="4" t="s">
        <v>28</v>
      </c>
      <c r="H63" s="5">
        <f t="shared" si="0"/>
        <v>3.2</v>
      </c>
      <c r="I63" s="28" t="s">
        <v>121</v>
      </c>
    </row>
    <row r="64" customFormat="1" ht="23" customHeight="1" spans="1:9">
      <c r="A64" s="4">
        <v>60</v>
      </c>
      <c r="B64" s="4"/>
      <c r="C64" s="4" t="s">
        <v>30</v>
      </c>
      <c r="D64" s="4" t="s">
        <v>138</v>
      </c>
      <c r="E64" s="5">
        <v>3.2</v>
      </c>
      <c r="F64" s="4">
        <v>1</v>
      </c>
      <c r="G64" s="4" t="s">
        <v>28</v>
      </c>
      <c r="H64" s="5">
        <f t="shared" si="0"/>
        <v>3.2</v>
      </c>
      <c r="I64" s="28" t="s">
        <v>122</v>
      </c>
    </row>
    <row r="65" customFormat="1" ht="23" customHeight="1" spans="1:9">
      <c r="A65" s="4">
        <v>61</v>
      </c>
      <c r="B65" s="4"/>
      <c r="C65" s="4" t="s">
        <v>26</v>
      </c>
      <c r="D65" s="4" t="s">
        <v>139</v>
      </c>
      <c r="E65" s="5">
        <v>8.6</v>
      </c>
      <c r="F65" s="4">
        <v>1</v>
      </c>
      <c r="G65" s="4" t="s">
        <v>28</v>
      </c>
      <c r="H65" s="5">
        <f t="shared" si="0"/>
        <v>8.6</v>
      </c>
      <c r="I65" s="28" t="s">
        <v>121</v>
      </c>
    </row>
    <row r="66" customFormat="1" ht="23" customHeight="1" spans="1:9">
      <c r="A66" s="4">
        <v>62</v>
      </c>
      <c r="B66" s="4"/>
      <c r="C66" s="4" t="s">
        <v>30</v>
      </c>
      <c r="D66" s="4" t="s">
        <v>139</v>
      </c>
      <c r="E66" s="5">
        <v>8.6</v>
      </c>
      <c r="F66" s="4">
        <v>1</v>
      </c>
      <c r="G66" s="4" t="s">
        <v>28</v>
      </c>
      <c r="H66" s="5">
        <f t="shared" si="0"/>
        <v>8.6</v>
      </c>
      <c r="I66" s="28" t="s">
        <v>122</v>
      </c>
    </row>
    <row r="67" customFormat="1" ht="23" customHeight="1" spans="1:9">
      <c r="A67" s="4">
        <v>63</v>
      </c>
      <c r="B67" s="4"/>
      <c r="C67" s="4" t="s">
        <v>26</v>
      </c>
      <c r="D67" s="4" t="s">
        <v>140</v>
      </c>
      <c r="E67" s="5">
        <v>7.2</v>
      </c>
      <c r="F67" s="4">
        <v>1</v>
      </c>
      <c r="G67" s="4" t="s">
        <v>28</v>
      </c>
      <c r="H67" s="5">
        <f t="shared" si="0"/>
        <v>7.2</v>
      </c>
      <c r="I67" s="28" t="s">
        <v>121</v>
      </c>
    </row>
    <row r="68" customFormat="1" ht="23" customHeight="1" spans="1:9">
      <c r="A68" s="4">
        <v>64</v>
      </c>
      <c r="B68" s="4"/>
      <c r="C68" s="4" t="s">
        <v>30</v>
      </c>
      <c r="D68" s="4" t="s">
        <v>140</v>
      </c>
      <c r="E68" s="5">
        <v>7.2</v>
      </c>
      <c r="F68" s="4">
        <v>1</v>
      </c>
      <c r="G68" s="4" t="s">
        <v>28</v>
      </c>
      <c r="H68" s="5">
        <f t="shared" si="0"/>
        <v>7.2</v>
      </c>
      <c r="I68" s="28" t="s">
        <v>122</v>
      </c>
    </row>
    <row r="69" customFormat="1" ht="23" customHeight="1" spans="1:9">
      <c r="A69" s="4">
        <v>65</v>
      </c>
      <c r="B69" s="4" t="s">
        <v>141</v>
      </c>
      <c r="C69" s="4" t="s">
        <v>26</v>
      </c>
      <c r="D69" s="4" t="s">
        <v>136</v>
      </c>
      <c r="E69" s="5">
        <v>11</v>
      </c>
      <c r="F69" s="4">
        <v>1</v>
      </c>
      <c r="G69" s="4" t="s">
        <v>28</v>
      </c>
      <c r="H69" s="5">
        <f t="shared" ref="H69:H117" si="4">E69*F69</f>
        <v>11</v>
      </c>
      <c r="I69" s="28" t="s">
        <v>121</v>
      </c>
    </row>
    <row r="70" customFormat="1" ht="23" customHeight="1" spans="1:9">
      <c r="A70" s="4">
        <v>66</v>
      </c>
      <c r="B70" s="4"/>
      <c r="C70" s="4" t="s">
        <v>30</v>
      </c>
      <c r="D70" s="4" t="s">
        <v>136</v>
      </c>
      <c r="E70" s="5">
        <v>11</v>
      </c>
      <c r="F70" s="4">
        <v>1</v>
      </c>
      <c r="G70" s="4" t="s">
        <v>28</v>
      </c>
      <c r="H70" s="5">
        <f t="shared" si="4"/>
        <v>11</v>
      </c>
      <c r="I70" s="28" t="s">
        <v>122</v>
      </c>
    </row>
    <row r="71" customFormat="1" ht="23" customHeight="1" spans="1:9">
      <c r="A71" s="4">
        <v>67</v>
      </c>
      <c r="B71" s="4" t="s">
        <v>142</v>
      </c>
      <c r="C71" s="4" t="s">
        <v>26</v>
      </c>
      <c r="D71" s="4" t="s">
        <v>140</v>
      </c>
      <c r="E71" s="5">
        <v>7.2</v>
      </c>
      <c r="F71" s="4">
        <v>1</v>
      </c>
      <c r="G71" s="4" t="s">
        <v>28</v>
      </c>
      <c r="H71" s="5">
        <f t="shared" si="4"/>
        <v>7.2</v>
      </c>
      <c r="I71" s="28" t="s">
        <v>121</v>
      </c>
    </row>
    <row r="72" customFormat="1" ht="23" customHeight="1" spans="1:9">
      <c r="A72" s="4">
        <v>68</v>
      </c>
      <c r="B72" s="4"/>
      <c r="C72" s="4" t="s">
        <v>30</v>
      </c>
      <c r="D72" s="4" t="s">
        <v>143</v>
      </c>
      <c r="E72" s="5">
        <v>7.2</v>
      </c>
      <c r="F72" s="4">
        <v>1</v>
      </c>
      <c r="G72" s="4" t="s">
        <v>28</v>
      </c>
      <c r="H72" s="5">
        <f t="shared" si="4"/>
        <v>7.2</v>
      </c>
      <c r="I72" s="28" t="s">
        <v>122</v>
      </c>
    </row>
    <row r="73" customFormat="1" ht="23" customHeight="1" spans="1:9">
      <c r="A73" s="4">
        <v>69</v>
      </c>
      <c r="B73" s="4" t="s">
        <v>144</v>
      </c>
      <c r="C73" s="4" t="s">
        <v>26</v>
      </c>
      <c r="D73" s="4" t="s">
        <v>139</v>
      </c>
      <c r="E73" s="5">
        <v>8.6</v>
      </c>
      <c r="F73" s="4">
        <v>1</v>
      </c>
      <c r="G73" s="4" t="s">
        <v>28</v>
      </c>
      <c r="H73" s="5">
        <f t="shared" si="4"/>
        <v>8.6</v>
      </c>
      <c r="I73" s="28" t="s">
        <v>121</v>
      </c>
    </row>
    <row r="74" customFormat="1" ht="23" customHeight="1" spans="1:9">
      <c r="A74" s="4">
        <v>70</v>
      </c>
      <c r="B74" s="4"/>
      <c r="C74" s="4" t="s">
        <v>30</v>
      </c>
      <c r="D74" s="4" t="s">
        <v>145</v>
      </c>
      <c r="E74" s="5">
        <v>8.6</v>
      </c>
      <c r="F74" s="4">
        <v>1</v>
      </c>
      <c r="G74" s="4" t="s">
        <v>28</v>
      </c>
      <c r="H74" s="5">
        <f t="shared" si="4"/>
        <v>8.6</v>
      </c>
      <c r="I74" s="28" t="s">
        <v>122</v>
      </c>
    </row>
    <row r="75" customFormat="1" ht="23" customHeight="1" spans="1:9">
      <c r="A75" s="4">
        <v>71</v>
      </c>
      <c r="B75" s="23" t="s">
        <v>146</v>
      </c>
      <c r="C75" s="4" t="s">
        <v>26</v>
      </c>
      <c r="D75" s="4" t="s">
        <v>139</v>
      </c>
      <c r="E75" s="5">
        <v>8.6</v>
      </c>
      <c r="F75" s="4">
        <v>1</v>
      </c>
      <c r="G75" s="4" t="s">
        <v>28</v>
      </c>
      <c r="H75" s="5">
        <f t="shared" si="4"/>
        <v>8.6</v>
      </c>
      <c r="I75" s="28" t="s">
        <v>121</v>
      </c>
    </row>
    <row r="76" customFormat="1" ht="23" customHeight="1" spans="1:9">
      <c r="A76" s="4">
        <v>72</v>
      </c>
      <c r="B76" s="24"/>
      <c r="C76" s="4" t="s">
        <v>30</v>
      </c>
      <c r="D76" s="4" t="s">
        <v>145</v>
      </c>
      <c r="E76" s="5">
        <v>8.6</v>
      </c>
      <c r="F76" s="4">
        <v>1</v>
      </c>
      <c r="G76" s="4" t="s">
        <v>28</v>
      </c>
      <c r="H76" s="5">
        <f t="shared" si="4"/>
        <v>8.6</v>
      </c>
      <c r="I76" s="28" t="s">
        <v>122</v>
      </c>
    </row>
    <row r="77" customFormat="1" ht="23" customHeight="1" spans="1:9">
      <c r="A77" s="4">
        <v>73</v>
      </c>
      <c r="B77" s="23" t="s">
        <v>147</v>
      </c>
      <c r="C77" s="4" t="s">
        <v>26</v>
      </c>
      <c r="D77" s="4" t="s">
        <v>139</v>
      </c>
      <c r="E77" s="5">
        <v>8.6</v>
      </c>
      <c r="F77" s="4">
        <v>1</v>
      </c>
      <c r="G77" s="4" t="s">
        <v>28</v>
      </c>
      <c r="H77" s="5">
        <f t="shared" si="4"/>
        <v>8.6</v>
      </c>
      <c r="I77" s="28" t="s">
        <v>121</v>
      </c>
    </row>
    <row r="78" customFormat="1" ht="23" customHeight="1" spans="1:9">
      <c r="A78" s="4">
        <v>74</v>
      </c>
      <c r="B78" s="24"/>
      <c r="C78" s="4" t="s">
        <v>30</v>
      </c>
      <c r="D78" s="4" t="s">
        <v>139</v>
      </c>
      <c r="E78" s="5">
        <v>8.6</v>
      </c>
      <c r="F78" s="4">
        <v>1</v>
      </c>
      <c r="G78" s="4" t="s">
        <v>28</v>
      </c>
      <c r="H78" s="5">
        <f t="shared" si="4"/>
        <v>8.6</v>
      </c>
      <c r="I78" s="28" t="s">
        <v>122</v>
      </c>
    </row>
    <row r="79" customFormat="1" ht="23" customHeight="1" spans="1:9">
      <c r="A79" s="4">
        <v>75</v>
      </c>
      <c r="B79" s="23" t="s">
        <v>148</v>
      </c>
      <c r="C79" s="4" t="s">
        <v>26</v>
      </c>
      <c r="D79" s="4" t="s">
        <v>139</v>
      </c>
      <c r="E79" s="5">
        <v>8.6</v>
      </c>
      <c r="F79" s="4">
        <v>1</v>
      </c>
      <c r="G79" s="4" t="s">
        <v>28</v>
      </c>
      <c r="H79" s="5">
        <f t="shared" si="4"/>
        <v>8.6</v>
      </c>
      <c r="I79" s="28" t="s">
        <v>121</v>
      </c>
    </row>
    <row r="80" customFormat="1" ht="23" customHeight="1" spans="1:9">
      <c r="A80" s="4">
        <v>76</v>
      </c>
      <c r="B80" s="24"/>
      <c r="C80" s="4" t="s">
        <v>30</v>
      </c>
      <c r="D80" s="4" t="s">
        <v>139</v>
      </c>
      <c r="E80" s="5">
        <v>8.6</v>
      </c>
      <c r="F80" s="4">
        <v>1</v>
      </c>
      <c r="G80" s="4" t="s">
        <v>28</v>
      </c>
      <c r="H80" s="5">
        <f t="shared" si="4"/>
        <v>8.6</v>
      </c>
      <c r="I80" s="28" t="s">
        <v>122</v>
      </c>
    </row>
    <row r="81" customFormat="1" ht="23" customHeight="1" spans="1:9">
      <c r="A81" s="4">
        <v>77</v>
      </c>
      <c r="B81" s="23" t="s">
        <v>149</v>
      </c>
      <c r="C81" s="4" t="s">
        <v>26</v>
      </c>
      <c r="D81" s="4" t="s">
        <v>139</v>
      </c>
      <c r="E81" s="5">
        <v>8.6</v>
      </c>
      <c r="F81" s="4">
        <v>1</v>
      </c>
      <c r="G81" s="4" t="s">
        <v>28</v>
      </c>
      <c r="H81" s="5">
        <f t="shared" si="4"/>
        <v>8.6</v>
      </c>
      <c r="I81" s="28" t="s">
        <v>121</v>
      </c>
    </row>
    <row r="82" customFormat="1" ht="23" customHeight="1" spans="1:9">
      <c r="A82" s="4">
        <v>78</v>
      </c>
      <c r="B82" s="24"/>
      <c r="C82" s="4" t="s">
        <v>30</v>
      </c>
      <c r="D82" s="4" t="s">
        <v>145</v>
      </c>
      <c r="E82" s="5">
        <v>8.6</v>
      </c>
      <c r="F82" s="4">
        <v>1</v>
      </c>
      <c r="G82" s="4" t="s">
        <v>28</v>
      </c>
      <c r="H82" s="5">
        <f t="shared" si="4"/>
        <v>8.6</v>
      </c>
      <c r="I82" s="28" t="s">
        <v>122</v>
      </c>
    </row>
    <row r="83" customFormat="1" ht="23" customHeight="1" spans="1:9">
      <c r="A83" s="4">
        <v>79</v>
      </c>
      <c r="B83" s="23" t="s">
        <v>150</v>
      </c>
      <c r="C83" s="4" t="s">
        <v>26</v>
      </c>
      <c r="D83" s="4" t="s">
        <v>151</v>
      </c>
      <c r="E83" s="5">
        <v>8</v>
      </c>
      <c r="F83" s="4">
        <v>1</v>
      </c>
      <c r="G83" s="4" t="s">
        <v>28</v>
      </c>
      <c r="H83" s="5">
        <f t="shared" si="4"/>
        <v>8</v>
      </c>
      <c r="I83" s="28" t="s">
        <v>121</v>
      </c>
    </row>
    <row r="84" customFormat="1" ht="23" customHeight="1" spans="1:9">
      <c r="A84" s="4">
        <v>80</v>
      </c>
      <c r="B84" s="24"/>
      <c r="C84" s="4" t="s">
        <v>30</v>
      </c>
      <c r="D84" s="4" t="s">
        <v>151</v>
      </c>
      <c r="E84" s="5">
        <v>8</v>
      </c>
      <c r="F84" s="4">
        <v>1</v>
      </c>
      <c r="G84" s="4" t="s">
        <v>28</v>
      </c>
      <c r="H84" s="5">
        <f t="shared" si="4"/>
        <v>8</v>
      </c>
      <c r="I84" s="28" t="s">
        <v>122</v>
      </c>
    </row>
    <row r="85" customFormat="1" ht="23" customHeight="1" spans="1:9">
      <c r="A85" s="4">
        <v>81</v>
      </c>
      <c r="B85" s="23" t="s">
        <v>152</v>
      </c>
      <c r="C85" s="4" t="s">
        <v>26</v>
      </c>
      <c r="D85" s="4" t="s">
        <v>151</v>
      </c>
      <c r="E85" s="5">
        <v>8</v>
      </c>
      <c r="F85" s="4">
        <v>1</v>
      </c>
      <c r="G85" s="4" t="s">
        <v>28</v>
      </c>
      <c r="H85" s="5">
        <f t="shared" si="4"/>
        <v>8</v>
      </c>
      <c r="I85" s="28" t="s">
        <v>121</v>
      </c>
    </row>
    <row r="86" customFormat="1" ht="23" customHeight="1" spans="1:9">
      <c r="A86" s="4">
        <v>82</v>
      </c>
      <c r="B86" s="24"/>
      <c r="C86" s="4" t="s">
        <v>30</v>
      </c>
      <c r="D86" s="4" t="s">
        <v>153</v>
      </c>
      <c r="E86" s="5">
        <v>8</v>
      </c>
      <c r="F86" s="4">
        <v>1</v>
      </c>
      <c r="G86" s="4" t="s">
        <v>28</v>
      </c>
      <c r="H86" s="5">
        <f t="shared" si="4"/>
        <v>8</v>
      </c>
      <c r="I86" s="28" t="s">
        <v>122</v>
      </c>
    </row>
    <row r="87" customFormat="1" ht="23" customHeight="1" spans="1:9">
      <c r="A87" s="4">
        <v>83</v>
      </c>
      <c r="B87" s="23" t="s">
        <v>154</v>
      </c>
      <c r="C87" s="4" t="s">
        <v>26</v>
      </c>
      <c r="D87" s="4" t="s">
        <v>155</v>
      </c>
      <c r="E87" s="5">
        <v>10</v>
      </c>
      <c r="F87" s="4">
        <v>1</v>
      </c>
      <c r="G87" s="4" t="s">
        <v>28</v>
      </c>
      <c r="H87" s="5">
        <f t="shared" si="4"/>
        <v>10</v>
      </c>
      <c r="I87" s="28" t="s">
        <v>121</v>
      </c>
    </row>
    <row r="88" customFormat="1" ht="23" customHeight="1" spans="1:9">
      <c r="A88" s="4">
        <v>84</v>
      </c>
      <c r="B88" s="24"/>
      <c r="C88" s="4" t="s">
        <v>30</v>
      </c>
      <c r="D88" s="4" t="s">
        <v>156</v>
      </c>
      <c r="E88" s="5">
        <v>10</v>
      </c>
      <c r="F88" s="4">
        <v>1</v>
      </c>
      <c r="G88" s="4" t="s">
        <v>28</v>
      </c>
      <c r="H88" s="5">
        <f t="shared" si="4"/>
        <v>10</v>
      </c>
      <c r="I88" s="28" t="s">
        <v>122</v>
      </c>
    </row>
    <row r="89" customFormat="1" ht="23" customHeight="1" spans="1:9">
      <c r="A89" s="4">
        <v>85</v>
      </c>
      <c r="B89" s="23" t="s">
        <v>157</v>
      </c>
      <c r="C89" s="4" t="s">
        <v>26</v>
      </c>
      <c r="D89" s="4" t="s">
        <v>138</v>
      </c>
      <c r="E89" s="5">
        <v>3.2</v>
      </c>
      <c r="F89" s="4">
        <v>1</v>
      </c>
      <c r="G89" s="4" t="s">
        <v>28</v>
      </c>
      <c r="H89" s="5">
        <f t="shared" si="4"/>
        <v>3.2</v>
      </c>
      <c r="I89" s="28" t="s">
        <v>121</v>
      </c>
    </row>
    <row r="90" customFormat="1" ht="23" customHeight="1" spans="1:9">
      <c r="A90" s="4">
        <v>86</v>
      </c>
      <c r="B90" s="24"/>
      <c r="C90" s="4" t="s">
        <v>30</v>
      </c>
      <c r="D90" s="4" t="s">
        <v>158</v>
      </c>
      <c r="E90" s="5">
        <v>3.2</v>
      </c>
      <c r="F90" s="4">
        <v>1</v>
      </c>
      <c r="G90" s="4" t="s">
        <v>28</v>
      </c>
      <c r="H90" s="5">
        <f t="shared" si="4"/>
        <v>3.2</v>
      </c>
      <c r="I90" s="28" t="s">
        <v>122</v>
      </c>
    </row>
    <row r="91" customFormat="1" ht="23" customHeight="1" spans="1:9">
      <c r="A91" s="4">
        <v>87</v>
      </c>
      <c r="B91" s="4" t="s">
        <v>159</v>
      </c>
      <c r="C91" s="4" t="s">
        <v>26</v>
      </c>
      <c r="D91" s="4" t="s">
        <v>158</v>
      </c>
      <c r="E91" s="5">
        <v>3.2</v>
      </c>
      <c r="F91" s="4">
        <v>1</v>
      </c>
      <c r="G91" s="4" t="s">
        <v>28</v>
      </c>
      <c r="H91" s="5">
        <f t="shared" si="4"/>
        <v>3.2</v>
      </c>
      <c r="I91" s="28" t="s">
        <v>29</v>
      </c>
    </row>
    <row r="92" customFormat="1" ht="23" customHeight="1" spans="1:9">
      <c r="A92" s="4">
        <v>88</v>
      </c>
      <c r="B92" s="4"/>
      <c r="C92" s="4" t="s">
        <v>30</v>
      </c>
      <c r="D92" s="4" t="s">
        <v>158</v>
      </c>
      <c r="E92" s="5">
        <v>3.2</v>
      </c>
      <c r="F92" s="4">
        <v>1</v>
      </c>
      <c r="G92" s="4" t="s">
        <v>28</v>
      </c>
      <c r="H92" s="5">
        <f t="shared" si="4"/>
        <v>3.2</v>
      </c>
      <c r="I92" s="28" t="s">
        <v>31</v>
      </c>
    </row>
    <row r="93" customFormat="1" ht="23" customHeight="1" spans="1:9">
      <c r="A93" s="4">
        <v>89</v>
      </c>
      <c r="B93" s="4"/>
      <c r="C93" s="4" t="s">
        <v>26</v>
      </c>
      <c r="D93" s="4" t="s">
        <v>160</v>
      </c>
      <c r="E93" s="5">
        <v>5</v>
      </c>
      <c r="F93" s="4">
        <v>1</v>
      </c>
      <c r="G93" s="4" t="s">
        <v>28</v>
      </c>
      <c r="H93" s="5">
        <f t="shared" si="4"/>
        <v>5</v>
      </c>
      <c r="I93" s="28" t="s">
        <v>29</v>
      </c>
    </row>
    <row r="94" customFormat="1" ht="23" customHeight="1" spans="1:9">
      <c r="A94" s="4">
        <v>90</v>
      </c>
      <c r="B94" s="4"/>
      <c r="C94" s="4" t="s">
        <v>30</v>
      </c>
      <c r="D94" s="4" t="s">
        <v>160</v>
      </c>
      <c r="E94" s="5">
        <v>5</v>
      </c>
      <c r="F94" s="4">
        <v>1</v>
      </c>
      <c r="G94" s="4" t="s">
        <v>28</v>
      </c>
      <c r="H94" s="5">
        <f t="shared" si="4"/>
        <v>5</v>
      </c>
      <c r="I94" s="28" t="s">
        <v>31</v>
      </c>
    </row>
    <row r="95" customFormat="1" ht="23" customHeight="1" spans="1:9">
      <c r="A95" s="4">
        <v>91</v>
      </c>
      <c r="B95" s="4"/>
      <c r="C95" s="4" t="s">
        <v>26</v>
      </c>
      <c r="D95" s="4" t="s">
        <v>158</v>
      </c>
      <c r="E95" s="5">
        <v>3.2</v>
      </c>
      <c r="F95" s="4">
        <v>1</v>
      </c>
      <c r="G95" s="4" t="s">
        <v>28</v>
      </c>
      <c r="H95" s="5">
        <f t="shared" si="4"/>
        <v>3.2</v>
      </c>
      <c r="I95" s="28" t="s">
        <v>29</v>
      </c>
    </row>
    <row r="96" customFormat="1" ht="23" customHeight="1" spans="1:9">
      <c r="A96" s="4">
        <v>92</v>
      </c>
      <c r="B96" s="4"/>
      <c r="C96" s="4" t="s">
        <v>30</v>
      </c>
      <c r="D96" s="4" t="s">
        <v>158</v>
      </c>
      <c r="E96" s="5">
        <v>3.2</v>
      </c>
      <c r="F96" s="4">
        <v>1</v>
      </c>
      <c r="G96" s="4" t="s">
        <v>28</v>
      </c>
      <c r="H96" s="5">
        <f t="shared" si="4"/>
        <v>3.2</v>
      </c>
      <c r="I96" s="28" t="s">
        <v>31</v>
      </c>
    </row>
    <row r="97" customFormat="1" ht="23" customHeight="1" spans="1:9">
      <c r="A97" s="4">
        <v>93</v>
      </c>
      <c r="B97" s="4"/>
      <c r="C97" s="4" t="s">
        <v>26</v>
      </c>
      <c r="D97" s="4" t="s">
        <v>161</v>
      </c>
      <c r="E97" s="5">
        <v>8.6</v>
      </c>
      <c r="F97" s="4">
        <v>1</v>
      </c>
      <c r="G97" s="4" t="s">
        <v>28</v>
      </c>
      <c r="H97" s="5">
        <f t="shared" si="4"/>
        <v>8.6</v>
      </c>
      <c r="I97" s="28" t="s">
        <v>29</v>
      </c>
    </row>
    <row r="98" customFormat="1" ht="23" customHeight="1" spans="1:9">
      <c r="A98" s="4">
        <v>94</v>
      </c>
      <c r="B98" s="4"/>
      <c r="C98" s="4" t="s">
        <v>30</v>
      </c>
      <c r="D98" s="4" t="s">
        <v>161</v>
      </c>
      <c r="E98" s="5">
        <v>8.6</v>
      </c>
      <c r="F98" s="4">
        <v>1</v>
      </c>
      <c r="G98" s="4" t="s">
        <v>28</v>
      </c>
      <c r="H98" s="5">
        <f t="shared" si="4"/>
        <v>8.6</v>
      </c>
      <c r="I98" s="28" t="s">
        <v>31</v>
      </c>
    </row>
    <row r="99" customFormat="1" ht="23" customHeight="1" spans="1:9">
      <c r="A99" s="4">
        <v>95</v>
      </c>
      <c r="B99" s="4"/>
      <c r="C99" s="4" t="s">
        <v>26</v>
      </c>
      <c r="D99" s="4" t="s">
        <v>158</v>
      </c>
      <c r="E99" s="5">
        <v>3.2</v>
      </c>
      <c r="F99" s="4">
        <v>1</v>
      </c>
      <c r="G99" s="4" t="s">
        <v>28</v>
      </c>
      <c r="H99" s="5">
        <f t="shared" si="4"/>
        <v>3.2</v>
      </c>
      <c r="I99" s="28" t="s">
        <v>29</v>
      </c>
    </row>
    <row r="100" customFormat="1" ht="23" customHeight="1" spans="1:9">
      <c r="A100" s="4">
        <v>96</v>
      </c>
      <c r="B100" s="4"/>
      <c r="C100" s="4" t="s">
        <v>30</v>
      </c>
      <c r="D100" s="4" t="s">
        <v>158</v>
      </c>
      <c r="E100" s="5">
        <v>3.2</v>
      </c>
      <c r="F100" s="4">
        <v>1</v>
      </c>
      <c r="G100" s="4" t="s">
        <v>28</v>
      </c>
      <c r="H100" s="5">
        <f t="shared" si="4"/>
        <v>3.2</v>
      </c>
      <c r="I100" s="28" t="s">
        <v>31</v>
      </c>
    </row>
    <row r="101" customFormat="1" ht="23" customHeight="1" spans="1:9">
      <c r="A101" s="4">
        <v>97</v>
      </c>
      <c r="B101" s="4" t="s">
        <v>162</v>
      </c>
      <c r="C101" s="4" t="s">
        <v>26</v>
      </c>
      <c r="D101" s="4" t="s">
        <v>163</v>
      </c>
      <c r="E101" s="5">
        <v>5</v>
      </c>
      <c r="F101" s="4">
        <v>1</v>
      </c>
      <c r="G101" s="4" t="s">
        <v>28</v>
      </c>
      <c r="H101" s="5">
        <f t="shared" si="4"/>
        <v>5</v>
      </c>
      <c r="I101" s="28" t="s">
        <v>29</v>
      </c>
    </row>
    <row r="102" customFormat="1" ht="23" customHeight="1" spans="1:9">
      <c r="A102" s="4">
        <v>98</v>
      </c>
      <c r="B102" s="4"/>
      <c r="C102" s="4" t="s">
        <v>30</v>
      </c>
      <c r="D102" s="4" t="s">
        <v>163</v>
      </c>
      <c r="E102" s="5">
        <v>5</v>
      </c>
      <c r="F102" s="4">
        <v>1</v>
      </c>
      <c r="G102" s="4" t="s">
        <v>28</v>
      </c>
      <c r="H102" s="5">
        <f t="shared" si="4"/>
        <v>5</v>
      </c>
      <c r="I102" s="28" t="s">
        <v>31</v>
      </c>
    </row>
    <row r="103" customFormat="1" ht="23" customHeight="1" spans="1:9">
      <c r="A103" s="4">
        <v>99</v>
      </c>
      <c r="B103" s="4"/>
      <c r="C103" s="4" t="s">
        <v>26</v>
      </c>
      <c r="D103" s="4" t="s">
        <v>158</v>
      </c>
      <c r="E103" s="5">
        <v>3.2</v>
      </c>
      <c r="F103" s="4">
        <v>1</v>
      </c>
      <c r="G103" s="4" t="s">
        <v>28</v>
      </c>
      <c r="H103" s="5">
        <f t="shared" si="4"/>
        <v>3.2</v>
      </c>
      <c r="I103" s="28" t="s">
        <v>29</v>
      </c>
    </row>
    <row r="104" customFormat="1" ht="23" customHeight="1" spans="1:9">
      <c r="A104" s="4">
        <v>100</v>
      </c>
      <c r="B104" s="4"/>
      <c r="C104" s="4" t="s">
        <v>30</v>
      </c>
      <c r="D104" s="4" t="s">
        <v>158</v>
      </c>
      <c r="E104" s="5">
        <v>3.2</v>
      </c>
      <c r="F104" s="4">
        <v>1</v>
      </c>
      <c r="G104" s="4" t="s">
        <v>28</v>
      </c>
      <c r="H104" s="5">
        <f t="shared" si="4"/>
        <v>3.2</v>
      </c>
      <c r="I104" s="28" t="s">
        <v>31</v>
      </c>
    </row>
    <row r="105" ht="23" customHeight="1" spans="1:9">
      <c r="A105" s="4">
        <v>101</v>
      </c>
      <c r="B105" s="4" t="s">
        <v>164</v>
      </c>
      <c r="C105" s="4" t="s">
        <v>34</v>
      </c>
      <c r="D105" s="4" t="s">
        <v>165</v>
      </c>
      <c r="E105" s="5">
        <f>3.5*2.93</f>
        <v>10.255</v>
      </c>
      <c r="F105" s="4">
        <v>4</v>
      </c>
      <c r="G105" s="4" t="s">
        <v>16</v>
      </c>
      <c r="H105" s="5">
        <f t="shared" si="4"/>
        <v>41.02</v>
      </c>
      <c r="I105" s="25" t="s">
        <v>36</v>
      </c>
    </row>
    <row r="106" ht="23" customHeight="1" spans="1:9">
      <c r="A106" s="4">
        <v>102</v>
      </c>
      <c r="B106" s="4" t="s">
        <v>166</v>
      </c>
      <c r="C106" s="4" t="s">
        <v>34</v>
      </c>
      <c r="D106" s="4" t="s">
        <v>136</v>
      </c>
      <c r="E106" s="5">
        <f>4.5*2.93</f>
        <v>13.185</v>
      </c>
      <c r="F106" s="4">
        <v>1</v>
      </c>
      <c r="G106" s="4" t="s">
        <v>16</v>
      </c>
      <c r="H106" s="5">
        <f t="shared" si="4"/>
        <v>13.185</v>
      </c>
      <c r="I106" s="27"/>
    </row>
    <row r="107" ht="23" customHeight="1" spans="1:9">
      <c r="A107" s="4">
        <v>103</v>
      </c>
      <c r="B107" s="4" t="s">
        <v>87</v>
      </c>
      <c r="C107" s="4" t="s">
        <v>14</v>
      </c>
      <c r="D107" s="4" t="s">
        <v>104</v>
      </c>
      <c r="E107" s="5">
        <f>2.78*2.3</f>
        <v>6.394</v>
      </c>
      <c r="F107" s="4">
        <v>1</v>
      </c>
      <c r="G107" s="4" t="s">
        <v>16</v>
      </c>
      <c r="H107" s="5">
        <f t="shared" si="4"/>
        <v>6.394</v>
      </c>
      <c r="I107" s="25" t="s">
        <v>17</v>
      </c>
    </row>
    <row r="108" ht="23" customHeight="1" spans="1:9">
      <c r="A108" s="4">
        <v>104</v>
      </c>
      <c r="B108" s="4" t="s">
        <v>89</v>
      </c>
      <c r="C108" s="4" t="s">
        <v>14</v>
      </c>
      <c r="D108" s="4" t="s">
        <v>90</v>
      </c>
      <c r="E108" s="5">
        <f>0.8*2.3</f>
        <v>1.84</v>
      </c>
      <c r="F108" s="4">
        <v>1</v>
      </c>
      <c r="G108" s="4" t="s">
        <v>16</v>
      </c>
      <c r="H108" s="5">
        <f t="shared" si="4"/>
        <v>1.84</v>
      </c>
      <c r="I108" s="27"/>
    </row>
    <row r="109" ht="23" customHeight="1" spans="1:9">
      <c r="A109" s="4">
        <v>105</v>
      </c>
      <c r="B109" s="4" t="s">
        <v>167</v>
      </c>
      <c r="C109" s="4" t="s">
        <v>34</v>
      </c>
      <c r="D109" s="4" t="s">
        <v>138</v>
      </c>
      <c r="E109" s="5">
        <f>1.4*2.93</f>
        <v>4.102</v>
      </c>
      <c r="F109" s="4">
        <v>1</v>
      </c>
      <c r="G109" s="4" t="s">
        <v>16</v>
      </c>
      <c r="H109" s="5">
        <f t="shared" si="4"/>
        <v>4.102</v>
      </c>
      <c r="I109" s="25" t="s">
        <v>36</v>
      </c>
    </row>
    <row r="110" ht="23" customHeight="1" spans="1:9">
      <c r="A110" s="4">
        <v>106</v>
      </c>
      <c r="B110" s="4"/>
      <c r="C110" s="4" t="s">
        <v>34</v>
      </c>
      <c r="D110" s="4" t="s">
        <v>139</v>
      </c>
      <c r="E110" s="5">
        <f>3.7*2.93</f>
        <v>10.841</v>
      </c>
      <c r="F110" s="4">
        <v>1</v>
      </c>
      <c r="G110" s="4" t="s">
        <v>16</v>
      </c>
      <c r="H110" s="5">
        <f t="shared" si="4"/>
        <v>10.841</v>
      </c>
      <c r="I110" s="26"/>
    </row>
    <row r="111" ht="23" customHeight="1" spans="1:9">
      <c r="A111" s="4">
        <v>107</v>
      </c>
      <c r="B111" s="4"/>
      <c r="C111" s="4" t="s">
        <v>34</v>
      </c>
      <c r="D111" s="4" t="s">
        <v>140</v>
      </c>
      <c r="E111" s="5">
        <f>3*2.93</f>
        <v>8.79</v>
      </c>
      <c r="F111" s="4">
        <v>1</v>
      </c>
      <c r="G111" s="4" t="s">
        <v>16</v>
      </c>
      <c r="H111" s="5">
        <f t="shared" si="4"/>
        <v>8.79</v>
      </c>
      <c r="I111" s="26"/>
    </row>
    <row r="112" ht="23" customHeight="1" spans="1:9">
      <c r="A112" s="4">
        <v>108</v>
      </c>
      <c r="B112" s="4" t="s">
        <v>168</v>
      </c>
      <c r="C112" s="4" t="s">
        <v>34</v>
      </c>
      <c r="D112" s="4" t="s">
        <v>136</v>
      </c>
      <c r="E112" s="5">
        <f>4.5*2.93</f>
        <v>13.185</v>
      </c>
      <c r="F112" s="4">
        <v>1</v>
      </c>
      <c r="G112" s="4" t="s">
        <v>16</v>
      </c>
      <c r="H112" s="5">
        <f t="shared" si="4"/>
        <v>13.185</v>
      </c>
      <c r="I112" s="26"/>
    </row>
    <row r="113" ht="23" customHeight="1" spans="1:9">
      <c r="A113" s="4">
        <v>109</v>
      </c>
      <c r="B113" s="4" t="s">
        <v>169</v>
      </c>
      <c r="C113" s="4" t="s">
        <v>34</v>
      </c>
      <c r="D113" s="4" t="s">
        <v>124</v>
      </c>
      <c r="E113" s="5">
        <f>3.6*2.93</f>
        <v>10.548</v>
      </c>
      <c r="F113" s="4">
        <v>4</v>
      </c>
      <c r="G113" s="4" t="s">
        <v>16</v>
      </c>
      <c r="H113" s="5">
        <f t="shared" si="4"/>
        <v>42.192</v>
      </c>
      <c r="I113" s="26"/>
    </row>
    <row r="114" ht="23" customHeight="1" spans="1:9">
      <c r="A114" s="4">
        <v>110</v>
      </c>
      <c r="B114" s="4" t="s">
        <v>170</v>
      </c>
      <c r="C114" s="4" t="s">
        <v>34</v>
      </c>
      <c r="D114" s="4" t="s">
        <v>165</v>
      </c>
      <c r="E114" s="5">
        <f>3.5*2.93</f>
        <v>10.255</v>
      </c>
      <c r="F114" s="4">
        <v>2</v>
      </c>
      <c r="G114" s="4" t="s">
        <v>16</v>
      </c>
      <c r="H114" s="5">
        <f t="shared" si="4"/>
        <v>20.51</v>
      </c>
      <c r="I114" s="26"/>
    </row>
    <row r="115" ht="23" customHeight="1" spans="1:9">
      <c r="A115" s="4">
        <v>111</v>
      </c>
      <c r="B115" s="4" t="s">
        <v>171</v>
      </c>
      <c r="C115" s="4" t="s">
        <v>34</v>
      </c>
      <c r="D115" s="4" t="s">
        <v>165</v>
      </c>
      <c r="E115" s="5">
        <f>3.5*2.93</f>
        <v>10.255</v>
      </c>
      <c r="F115" s="4">
        <v>1</v>
      </c>
      <c r="G115" s="4" t="s">
        <v>16</v>
      </c>
      <c r="H115" s="5">
        <f t="shared" si="4"/>
        <v>10.255</v>
      </c>
      <c r="I115" s="27"/>
    </row>
    <row r="116" ht="23" customHeight="1" spans="1:9">
      <c r="A116" s="4">
        <v>112</v>
      </c>
      <c r="B116" s="23" t="s">
        <v>172</v>
      </c>
      <c r="C116" s="4" t="s">
        <v>26</v>
      </c>
      <c r="D116" s="4" t="s">
        <v>165</v>
      </c>
      <c r="E116" s="5">
        <f>3.5*2.93</f>
        <v>10.255</v>
      </c>
      <c r="F116" s="4">
        <v>1</v>
      </c>
      <c r="G116" s="4" t="s">
        <v>16</v>
      </c>
      <c r="H116" s="5">
        <f t="shared" si="4"/>
        <v>10.255</v>
      </c>
      <c r="I116" s="28" t="s">
        <v>29</v>
      </c>
    </row>
    <row r="117" ht="23" customHeight="1" spans="1:9">
      <c r="A117" s="4">
        <v>113</v>
      </c>
      <c r="B117" s="24"/>
      <c r="C117" s="4" t="s">
        <v>30</v>
      </c>
      <c r="D117" s="4" t="s">
        <v>165</v>
      </c>
      <c r="E117" s="5">
        <f>3.5*2.93</f>
        <v>10.255</v>
      </c>
      <c r="F117" s="4">
        <v>1</v>
      </c>
      <c r="G117" s="4" t="s">
        <v>16</v>
      </c>
      <c r="H117" s="5">
        <f t="shared" si="4"/>
        <v>10.255</v>
      </c>
      <c r="I117" s="28" t="s">
        <v>31</v>
      </c>
    </row>
    <row r="118" ht="23" customHeight="1" spans="1:9">
      <c r="A118" s="4">
        <v>114</v>
      </c>
      <c r="B118" s="4" t="s">
        <v>173</v>
      </c>
      <c r="C118" s="4" t="s">
        <v>34</v>
      </c>
      <c r="D118" s="4" t="s">
        <v>158</v>
      </c>
      <c r="E118" s="5">
        <f>1.4*2.94</f>
        <v>4.116</v>
      </c>
      <c r="F118" s="4">
        <v>2</v>
      </c>
      <c r="G118" s="4" t="s">
        <v>16</v>
      </c>
      <c r="H118" s="5">
        <f t="shared" ref="H118:H149" si="5">E118*F118</f>
        <v>8.232</v>
      </c>
      <c r="I118" s="25" t="s">
        <v>36</v>
      </c>
    </row>
    <row r="119" ht="23" customHeight="1" spans="1:9">
      <c r="A119" s="4">
        <v>115</v>
      </c>
      <c r="B119" s="4"/>
      <c r="C119" s="4" t="s">
        <v>34</v>
      </c>
      <c r="D119" s="4" t="s">
        <v>174</v>
      </c>
      <c r="E119" s="5">
        <f>2.19*2.94</f>
        <v>6.4386</v>
      </c>
      <c r="F119" s="4">
        <v>2</v>
      </c>
      <c r="G119" s="4" t="s">
        <v>16</v>
      </c>
      <c r="H119" s="5">
        <f t="shared" si="5"/>
        <v>12.8772</v>
      </c>
      <c r="I119" s="26"/>
    </row>
    <row r="120" ht="23" customHeight="1" spans="1:9">
      <c r="A120" s="4">
        <v>116</v>
      </c>
      <c r="B120" s="4"/>
      <c r="C120" s="4" t="s">
        <v>34</v>
      </c>
      <c r="D120" s="4" t="s">
        <v>175</v>
      </c>
      <c r="E120" s="5">
        <f>1.85*2.94</f>
        <v>5.439</v>
      </c>
      <c r="F120" s="4">
        <v>1</v>
      </c>
      <c r="G120" s="4" t="s">
        <v>16</v>
      </c>
      <c r="H120" s="5">
        <f t="shared" si="5"/>
        <v>5.439</v>
      </c>
      <c r="I120" s="26"/>
    </row>
    <row r="121" ht="23" customHeight="1" spans="1:9">
      <c r="A121" s="4">
        <v>117</v>
      </c>
      <c r="B121" s="4"/>
      <c r="C121" s="4" t="s">
        <v>34</v>
      </c>
      <c r="D121" s="4" t="s">
        <v>176</v>
      </c>
      <c r="E121" s="5">
        <f>3.5*2.94</f>
        <v>10.29</v>
      </c>
      <c r="F121" s="4">
        <v>2</v>
      </c>
      <c r="G121" s="4" t="s">
        <v>16</v>
      </c>
      <c r="H121" s="5">
        <f t="shared" si="5"/>
        <v>20.58</v>
      </c>
      <c r="I121" s="26"/>
    </row>
    <row r="122" ht="23" customHeight="1" spans="1:9">
      <c r="A122" s="4">
        <v>118</v>
      </c>
      <c r="B122" s="4" t="s">
        <v>177</v>
      </c>
      <c r="C122" s="4" t="s">
        <v>34</v>
      </c>
      <c r="D122" s="4" t="s">
        <v>165</v>
      </c>
      <c r="E122" s="5">
        <f>3.5*2.93</f>
        <v>10.255</v>
      </c>
      <c r="F122" s="4">
        <v>4</v>
      </c>
      <c r="G122" s="4" t="s">
        <v>16</v>
      </c>
      <c r="H122" s="5">
        <f t="shared" si="5"/>
        <v>41.02</v>
      </c>
      <c r="I122" s="26"/>
    </row>
    <row r="123" ht="23" customHeight="1" spans="1:9">
      <c r="A123" s="4">
        <v>119</v>
      </c>
      <c r="B123" s="4" t="s">
        <v>178</v>
      </c>
      <c r="C123" s="4" t="s">
        <v>34</v>
      </c>
      <c r="D123" s="4" t="s">
        <v>136</v>
      </c>
      <c r="E123" s="5">
        <f>4.5*2.93</f>
        <v>13.185</v>
      </c>
      <c r="F123" s="4">
        <v>1</v>
      </c>
      <c r="G123" s="4" t="s">
        <v>16</v>
      </c>
      <c r="H123" s="5">
        <f t="shared" si="5"/>
        <v>13.185</v>
      </c>
      <c r="I123" s="27"/>
    </row>
    <row r="124" ht="23" customHeight="1" spans="1:9">
      <c r="A124" s="4">
        <v>120</v>
      </c>
      <c r="B124" s="4" t="s">
        <v>87</v>
      </c>
      <c r="C124" s="4" t="s">
        <v>14</v>
      </c>
      <c r="D124" s="4" t="s">
        <v>104</v>
      </c>
      <c r="E124" s="5">
        <f>2.78*2.3</f>
        <v>6.394</v>
      </c>
      <c r="F124" s="4">
        <v>1</v>
      </c>
      <c r="G124" s="4" t="s">
        <v>16</v>
      </c>
      <c r="H124" s="5">
        <f t="shared" si="5"/>
        <v>6.394</v>
      </c>
      <c r="I124" s="25" t="s">
        <v>17</v>
      </c>
    </row>
    <row r="125" ht="23" customHeight="1" spans="1:9">
      <c r="A125" s="4">
        <v>121</v>
      </c>
      <c r="B125" s="4" t="s">
        <v>89</v>
      </c>
      <c r="C125" s="4" t="s">
        <v>14</v>
      </c>
      <c r="D125" s="4" t="s">
        <v>90</v>
      </c>
      <c r="E125" s="5">
        <f>0.8*2.3</f>
        <v>1.84</v>
      </c>
      <c r="F125" s="4">
        <v>1</v>
      </c>
      <c r="G125" s="4" t="s">
        <v>16</v>
      </c>
      <c r="H125" s="5">
        <f t="shared" si="5"/>
        <v>1.84</v>
      </c>
      <c r="I125" s="27"/>
    </row>
    <row r="126" ht="23" customHeight="1" spans="1:9">
      <c r="A126" s="4">
        <v>122</v>
      </c>
      <c r="B126" s="4" t="s">
        <v>179</v>
      </c>
      <c r="C126" s="4" t="s">
        <v>34</v>
      </c>
      <c r="D126" s="4" t="s">
        <v>138</v>
      </c>
      <c r="E126" s="5">
        <f>1.4*2.93</f>
        <v>4.102</v>
      </c>
      <c r="F126" s="4">
        <v>1</v>
      </c>
      <c r="G126" s="4" t="s">
        <v>16</v>
      </c>
      <c r="H126" s="5">
        <f t="shared" si="5"/>
        <v>4.102</v>
      </c>
      <c r="I126" s="25" t="s">
        <v>36</v>
      </c>
    </row>
    <row r="127" ht="23" customHeight="1" spans="1:9">
      <c r="A127" s="4">
        <v>123</v>
      </c>
      <c r="B127" s="4"/>
      <c r="C127" s="4" t="s">
        <v>34</v>
      </c>
      <c r="D127" s="4" t="s">
        <v>139</v>
      </c>
      <c r="E127" s="5">
        <f>3.7*2.93</f>
        <v>10.841</v>
      </c>
      <c r="F127" s="4">
        <v>1</v>
      </c>
      <c r="G127" s="4" t="s">
        <v>16</v>
      </c>
      <c r="H127" s="5">
        <f t="shared" si="5"/>
        <v>10.841</v>
      </c>
      <c r="I127" s="26"/>
    </row>
    <row r="128" ht="23" customHeight="1" spans="1:9">
      <c r="A128" s="4">
        <v>124</v>
      </c>
      <c r="B128" s="4"/>
      <c r="C128" s="4" t="s">
        <v>34</v>
      </c>
      <c r="D128" s="4" t="s">
        <v>140</v>
      </c>
      <c r="E128" s="5">
        <f>3*2.93</f>
        <v>8.79</v>
      </c>
      <c r="F128" s="4">
        <v>1</v>
      </c>
      <c r="G128" s="4" t="s">
        <v>16</v>
      </c>
      <c r="H128" s="5">
        <f t="shared" si="5"/>
        <v>8.79</v>
      </c>
      <c r="I128" s="26"/>
    </row>
    <row r="129" ht="23" customHeight="1" spans="1:9">
      <c r="A129" s="4">
        <v>125</v>
      </c>
      <c r="B129" s="4" t="s">
        <v>180</v>
      </c>
      <c r="C129" s="4" t="s">
        <v>34</v>
      </c>
      <c r="D129" s="4" t="s">
        <v>136</v>
      </c>
      <c r="E129" s="5">
        <f>4.5*2.93</f>
        <v>13.185</v>
      </c>
      <c r="F129" s="4">
        <v>1</v>
      </c>
      <c r="G129" s="4" t="s">
        <v>16</v>
      </c>
      <c r="H129" s="5">
        <f t="shared" si="5"/>
        <v>13.185</v>
      </c>
      <c r="I129" s="26"/>
    </row>
    <row r="130" ht="23" customHeight="1" spans="1:9">
      <c r="A130" s="4">
        <v>126</v>
      </c>
      <c r="B130" s="4" t="s">
        <v>181</v>
      </c>
      <c r="C130" s="4" t="s">
        <v>34</v>
      </c>
      <c r="D130" s="4" t="s">
        <v>124</v>
      </c>
      <c r="E130" s="5">
        <f>3.6*2.93</f>
        <v>10.548</v>
      </c>
      <c r="F130" s="4">
        <v>4</v>
      </c>
      <c r="G130" s="4" t="s">
        <v>16</v>
      </c>
      <c r="H130" s="5">
        <f t="shared" si="5"/>
        <v>42.192</v>
      </c>
      <c r="I130" s="26"/>
    </row>
    <row r="131" ht="23" customHeight="1" spans="1:9">
      <c r="A131" s="4">
        <v>127</v>
      </c>
      <c r="B131" s="4" t="s">
        <v>182</v>
      </c>
      <c r="C131" s="4" t="s">
        <v>34</v>
      </c>
      <c r="D131" s="4" t="s">
        <v>165</v>
      </c>
      <c r="E131" s="5">
        <f t="shared" ref="E131:E133" si="6">3.5*2.93</f>
        <v>10.255</v>
      </c>
      <c r="F131" s="4">
        <v>2</v>
      </c>
      <c r="G131" s="4" t="s">
        <v>16</v>
      </c>
      <c r="H131" s="5">
        <f t="shared" si="5"/>
        <v>20.51</v>
      </c>
      <c r="I131" s="26"/>
    </row>
    <row r="132" ht="23" customHeight="1" spans="1:9">
      <c r="A132" s="4">
        <v>128</v>
      </c>
      <c r="B132" s="4" t="s">
        <v>183</v>
      </c>
      <c r="C132" s="4" t="s">
        <v>34</v>
      </c>
      <c r="D132" s="4" t="s">
        <v>165</v>
      </c>
      <c r="E132" s="5">
        <f t="shared" si="6"/>
        <v>10.255</v>
      </c>
      <c r="F132" s="4">
        <v>1</v>
      </c>
      <c r="G132" s="4" t="s">
        <v>16</v>
      </c>
      <c r="H132" s="5">
        <f t="shared" si="5"/>
        <v>10.255</v>
      </c>
      <c r="I132" s="26"/>
    </row>
    <row r="133" ht="23" customHeight="1" spans="1:9">
      <c r="A133" s="4">
        <v>129</v>
      </c>
      <c r="B133" s="4" t="s">
        <v>184</v>
      </c>
      <c r="C133" s="4" t="s">
        <v>34</v>
      </c>
      <c r="D133" s="4" t="s">
        <v>165</v>
      </c>
      <c r="E133" s="5">
        <f t="shared" si="6"/>
        <v>10.255</v>
      </c>
      <c r="F133" s="4">
        <v>1</v>
      </c>
      <c r="G133" s="4" t="s">
        <v>16</v>
      </c>
      <c r="H133" s="5">
        <f t="shared" si="5"/>
        <v>10.255</v>
      </c>
      <c r="I133" s="26"/>
    </row>
    <row r="134" ht="23" customHeight="1" spans="1:9">
      <c r="A134" s="4">
        <v>130</v>
      </c>
      <c r="B134" s="4" t="s">
        <v>185</v>
      </c>
      <c r="C134" s="4" t="s">
        <v>34</v>
      </c>
      <c r="D134" s="4" t="s">
        <v>158</v>
      </c>
      <c r="E134" s="5">
        <f>1.4*2.94</f>
        <v>4.116</v>
      </c>
      <c r="F134" s="4">
        <v>3</v>
      </c>
      <c r="G134" s="4" t="s">
        <v>16</v>
      </c>
      <c r="H134" s="5">
        <f t="shared" si="5"/>
        <v>12.348</v>
      </c>
      <c r="I134" s="26"/>
    </row>
    <row r="135" ht="23" customHeight="1" spans="1:9">
      <c r="A135" s="4">
        <v>131</v>
      </c>
      <c r="B135" s="4"/>
      <c r="C135" s="4" t="s">
        <v>34</v>
      </c>
      <c r="D135" s="4" t="s">
        <v>174</v>
      </c>
      <c r="E135" s="5">
        <f>2.19*2.94</f>
        <v>6.4386</v>
      </c>
      <c r="F135" s="4">
        <v>1</v>
      </c>
      <c r="G135" s="4" t="s">
        <v>16</v>
      </c>
      <c r="H135" s="5">
        <f t="shared" si="5"/>
        <v>6.4386</v>
      </c>
      <c r="I135" s="26"/>
    </row>
    <row r="136" ht="23" customHeight="1" spans="1:9">
      <c r="A136" s="4">
        <v>132</v>
      </c>
      <c r="B136" s="4"/>
      <c r="C136" s="4" t="s">
        <v>34</v>
      </c>
      <c r="D136" s="4" t="s">
        <v>186</v>
      </c>
      <c r="E136" s="5">
        <f>4.1*2.94</f>
        <v>12.054</v>
      </c>
      <c r="F136" s="4">
        <v>1</v>
      </c>
      <c r="G136" s="4" t="s">
        <v>16</v>
      </c>
      <c r="H136" s="5">
        <f t="shared" si="5"/>
        <v>12.054</v>
      </c>
      <c r="I136" s="26"/>
    </row>
    <row r="137" ht="23" customHeight="1" spans="1:9">
      <c r="A137" s="4">
        <v>133</v>
      </c>
      <c r="B137" s="4"/>
      <c r="C137" s="4" t="s">
        <v>34</v>
      </c>
      <c r="D137" s="4" t="s">
        <v>176</v>
      </c>
      <c r="E137" s="5">
        <f>3.5*2.94</f>
        <v>10.29</v>
      </c>
      <c r="F137" s="4">
        <v>2</v>
      </c>
      <c r="G137" s="4" t="s">
        <v>16</v>
      </c>
      <c r="H137" s="5">
        <f t="shared" si="5"/>
        <v>20.58</v>
      </c>
      <c r="I137" s="26"/>
    </row>
    <row r="138" ht="23" customHeight="1" spans="1:9">
      <c r="A138" s="4">
        <v>134</v>
      </c>
      <c r="B138" s="4" t="s">
        <v>187</v>
      </c>
      <c r="C138" s="4" t="s">
        <v>34</v>
      </c>
      <c r="D138" s="4" t="s">
        <v>188</v>
      </c>
      <c r="E138" s="5">
        <f>3.6*2.94</f>
        <v>10.584</v>
      </c>
      <c r="F138" s="4">
        <v>4</v>
      </c>
      <c r="G138" s="4" t="s">
        <v>16</v>
      </c>
      <c r="H138" s="5">
        <f t="shared" si="5"/>
        <v>42.336</v>
      </c>
      <c r="I138" s="26"/>
    </row>
    <row r="139" ht="23" customHeight="1" spans="1:9">
      <c r="A139" s="4">
        <v>135</v>
      </c>
      <c r="B139" s="4" t="s">
        <v>189</v>
      </c>
      <c r="C139" s="4" t="s">
        <v>34</v>
      </c>
      <c r="D139" s="4" t="s">
        <v>190</v>
      </c>
      <c r="E139" s="5">
        <f>4.5*2.94</f>
        <v>13.23</v>
      </c>
      <c r="F139" s="4">
        <v>1</v>
      </c>
      <c r="G139" s="4" t="s">
        <v>16</v>
      </c>
      <c r="H139" s="5">
        <f t="shared" si="5"/>
        <v>13.23</v>
      </c>
      <c r="I139" s="27"/>
    </row>
    <row r="140" ht="23" customHeight="1" spans="1:9">
      <c r="A140" s="4">
        <v>136</v>
      </c>
      <c r="B140" s="4" t="s">
        <v>87</v>
      </c>
      <c r="C140" s="4" t="s">
        <v>14</v>
      </c>
      <c r="D140" s="4" t="s">
        <v>191</v>
      </c>
      <c r="E140" s="5">
        <f>3.5*2.3</f>
        <v>8.05</v>
      </c>
      <c r="F140" s="4">
        <v>1</v>
      </c>
      <c r="G140" s="4" t="s">
        <v>16</v>
      </c>
      <c r="H140" s="5">
        <f t="shared" si="5"/>
        <v>8.05</v>
      </c>
      <c r="I140" s="25" t="s">
        <v>17</v>
      </c>
    </row>
    <row r="141" ht="23" customHeight="1" spans="1:9">
      <c r="A141" s="4">
        <v>137</v>
      </c>
      <c r="B141" s="4" t="s">
        <v>89</v>
      </c>
      <c r="C141" s="4" t="s">
        <v>14</v>
      </c>
      <c r="D141" s="4" t="s">
        <v>90</v>
      </c>
      <c r="E141" s="5">
        <f>0.8*2.3</f>
        <v>1.84</v>
      </c>
      <c r="F141" s="4">
        <v>1</v>
      </c>
      <c r="G141" s="4" t="s">
        <v>16</v>
      </c>
      <c r="H141" s="5">
        <f t="shared" si="5"/>
        <v>1.84</v>
      </c>
      <c r="I141" s="27"/>
    </row>
    <row r="142" ht="23" customHeight="1" spans="1:9">
      <c r="A142" s="4">
        <v>138</v>
      </c>
      <c r="B142" s="4" t="s">
        <v>192</v>
      </c>
      <c r="C142" s="4" t="s">
        <v>34</v>
      </c>
      <c r="D142" s="4" t="s">
        <v>158</v>
      </c>
      <c r="E142" s="5">
        <f>1.4*2.94</f>
        <v>4.116</v>
      </c>
      <c r="F142" s="4">
        <v>1</v>
      </c>
      <c r="G142" s="4" t="s">
        <v>16</v>
      </c>
      <c r="H142" s="5">
        <f t="shared" si="5"/>
        <v>4.116</v>
      </c>
      <c r="I142" s="25" t="s">
        <v>36</v>
      </c>
    </row>
    <row r="143" ht="23" customHeight="1" spans="1:9">
      <c r="A143" s="4">
        <v>139</v>
      </c>
      <c r="B143" s="4"/>
      <c r="C143" s="4" t="s">
        <v>34</v>
      </c>
      <c r="D143" s="4" t="s">
        <v>145</v>
      </c>
      <c r="E143" s="5">
        <f>3.7*2.94</f>
        <v>10.878</v>
      </c>
      <c r="F143" s="4">
        <v>1</v>
      </c>
      <c r="G143" s="4" t="s">
        <v>16</v>
      </c>
      <c r="H143" s="5">
        <f t="shared" si="5"/>
        <v>10.878</v>
      </c>
      <c r="I143" s="26"/>
    </row>
    <row r="144" ht="23" customHeight="1" spans="1:9">
      <c r="A144" s="4">
        <v>140</v>
      </c>
      <c r="B144" s="4"/>
      <c r="C144" s="4" t="s">
        <v>34</v>
      </c>
      <c r="D144" s="4" t="s">
        <v>143</v>
      </c>
      <c r="E144" s="5">
        <f>3*2.94</f>
        <v>8.82</v>
      </c>
      <c r="F144" s="4">
        <v>1</v>
      </c>
      <c r="G144" s="4" t="s">
        <v>16</v>
      </c>
      <c r="H144" s="5">
        <f t="shared" si="5"/>
        <v>8.82</v>
      </c>
      <c r="I144" s="26"/>
    </row>
    <row r="145" ht="23" customHeight="1" spans="1:9">
      <c r="A145" s="4">
        <v>141</v>
      </c>
      <c r="B145" s="4" t="s">
        <v>193</v>
      </c>
      <c r="C145" s="4" t="s">
        <v>34</v>
      </c>
      <c r="D145" s="4" t="s">
        <v>190</v>
      </c>
      <c r="E145" s="5">
        <f>4.5*2.94</f>
        <v>13.23</v>
      </c>
      <c r="F145" s="4">
        <v>1</v>
      </c>
      <c r="G145" s="4" t="s">
        <v>16</v>
      </c>
      <c r="H145" s="5">
        <f t="shared" si="5"/>
        <v>13.23</v>
      </c>
      <c r="I145" s="26"/>
    </row>
    <row r="146" ht="23" customHeight="1" spans="1:9">
      <c r="A146" s="4">
        <v>142</v>
      </c>
      <c r="B146" s="4" t="s">
        <v>194</v>
      </c>
      <c r="C146" s="4" t="s">
        <v>34</v>
      </c>
      <c r="D146" s="4" t="s">
        <v>188</v>
      </c>
      <c r="E146" s="5">
        <f t="shared" ref="E146:E149" si="7">3.6*2.94</f>
        <v>10.584</v>
      </c>
      <c r="F146" s="4">
        <v>4</v>
      </c>
      <c r="G146" s="4" t="s">
        <v>16</v>
      </c>
      <c r="H146" s="5">
        <f t="shared" si="5"/>
        <v>42.336</v>
      </c>
      <c r="I146" s="26"/>
    </row>
    <row r="147" ht="23" customHeight="1" spans="1:9">
      <c r="A147" s="4">
        <v>143</v>
      </c>
      <c r="B147" s="4" t="s">
        <v>195</v>
      </c>
      <c r="C147" s="4" t="s">
        <v>34</v>
      </c>
      <c r="D147" s="4" t="s">
        <v>188</v>
      </c>
      <c r="E147" s="5">
        <f t="shared" si="7"/>
        <v>10.584</v>
      </c>
      <c r="F147" s="4">
        <v>2</v>
      </c>
      <c r="G147" s="4" t="s">
        <v>16</v>
      </c>
      <c r="H147" s="5">
        <f t="shared" si="5"/>
        <v>21.168</v>
      </c>
      <c r="I147" s="26"/>
    </row>
    <row r="148" ht="23" customHeight="1" spans="1:9">
      <c r="A148" s="4">
        <v>144</v>
      </c>
      <c r="B148" s="4" t="s">
        <v>196</v>
      </c>
      <c r="C148" s="4" t="s">
        <v>34</v>
      </c>
      <c r="D148" s="4" t="s">
        <v>188</v>
      </c>
      <c r="E148" s="5">
        <f t="shared" si="7"/>
        <v>10.584</v>
      </c>
      <c r="F148" s="4">
        <v>1</v>
      </c>
      <c r="G148" s="4" t="s">
        <v>16</v>
      </c>
      <c r="H148" s="5">
        <f t="shared" si="5"/>
        <v>10.584</v>
      </c>
      <c r="I148" s="26"/>
    </row>
    <row r="149" ht="23" customHeight="1" spans="1:9">
      <c r="A149" s="4">
        <v>145</v>
      </c>
      <c r="B149" s="4" t="s">
        <v>197</v>
      </c>
      <c r="C149" s="4" t="s">
        <v>34</v>
      </c>
      <c r="D149" s="4" t="s">
        <v>188</v>
      </c>
      <c r="E149" s="5">
        <f t="shared" si="7"/>
        <v>10.584</v>
      </c>
      <c r="F149" s="4">
        <v>1</v>
      </c>
      <c r="G149" s="4" t="s">
        <v>16</v>
      </c>
      <c r="H149" s="5">
        <f t="shared" si="5"/>
        <v>10.584</v>
      </c>
      <c r="I149" s="27"/>
    </row>
    <row r="150" customFormat="1" ht="23" customHeight="1" spans="1:9">
      <c r="A150" s="3" t="s">
        <v>76</v>
      </c>
      <c r="B150" s="13"/>
      <c r="C150" s="3" t="s">
        <v>34</v>
      </c>
      <c r="D150" s="3"/>
      <c r="E150" s="9"/>
      <c r="F150" s="3">
        <f>SUM(F5:F149)-F151-F152-F153-F154-F155</f>
        <v>106</v>
      </c>
      <c r="G150" s="3" t="s">
        <v>16</v>
      </c>
      <c r="H150" s="9">
        <f>SUM(H5:H149)-H151-H152-H153-H154-H155</f>
        <v>990.272</v>
      </c>
      <c r="I150" s="32" t="s">
        <v>36</v>
      </c>
    </row>
    <row r="151" customFormat="1" ht="23" customHeight="1" spans="1:9">
      <c r="A151" s="3"/>
      <c r="B151" s="13"/>
      <c r="C151" s="3" t="s">
        <v>26</v>
      </c>
      <c r="D151" s="3"/>
      <c r="E151" s="9"/>
      <c r="F151" s="3">
        <f>F91+F93+F95+F97+F99+F101+F103+F116</f>
        <v>8</v>
      </c>
      <c r="G151" s="3" t="s">
        <v>28</v>
      </c>
      <c r="H151" s="9">
        <f>H91+H93+H95+H97+H99+H101+H103+H116</f>
        <v>41.655</v>
      </c>
      <c r="I151" s="32" t="s">
        <v>29</v>
      </c>
    </row>
    <row r="152" customFormat="1" ht="23" customHeight="1" spans="1:9">
      <c r="A152" s="3"/>
      <c r="B152" s="13"/>
      <c r="C152" s="3" t="s">
        <v>30</v>
      </c>
      <c r="D152" s="3"/>
      <c r="E152" s="9"/>
      <c r="F152" s="29">
        <f>F92+F94+F96+F98+F100+F102+F104+F117</f>
        <v>8</v>
      </c>
      <c r="G152" s="3" t="s">
        <v>28</v>
      </c>
      <c r="H152" s="30">
        <f>H92+H94+H96+H98+H100+H102+H104+H117</f>
        <v>41.655</v>
      </c>
      <c r="I152" s="32" t="s">
        <v>31</v>
      </c>
    </row>
    <row r="153" customFormat="1" ht="23" customHeight="1" spans="1:9">
      <c r="A153" s="3"/>
      <c r="B153" s="13"/>
      <c r="C153" s="3" t="s">
        <v>26</v>
      </c>
      <c r="D153" s="3"/>
      <c r="E153" s="9"/>
      <c r="F153" s="3">
        <f>F45+F47+F49+F51+F53+F55+F57+F59+F63+F65+F67+F69+F71+F73+F75+F77+F79+F81+F83+F85+F87+F89</f>
        <v>24</v>
      </c>
      <c r="G153" s="3" t="s">
        <v>28</v>
      </c>
      <c r="H153" s="9">
        <f>H45+H47+H49+H51+H53+H55+H57+H59+H63+H65+H67+H69+H71+H73+H75+H77+H79+H81+H83+H85+H87+H89</f>
        <v>178.4</v>
      </c>
      <c r="I153" s="32" t="s">
        <v>121</v>
      </c>
    </row>
    <row r="154" customFormat="1" ht="23" customHeight="1" spans="1:9">
      <c r="A154" s="3"/>
      <c r="B154" s="13"/>
      <c r="C154" s="3" t="s">
        <v>30</v>
      </c>
      <c r="D154" s="3"/>
      <c r="E154" s="9"/>
      <c r="F154" s="3">
        <v>24</v>
      </c>
      <c r="G154" s="3" t="s">
        <v>28</v>
      </c>
      <c r="H154" s="9">
        <v>178.4</v>
      </c>
      <c r="I154" s="32" t="s">
        <v>122</v>
      </c>
    </row>
    <row r="155" customFormat="1" ht="23" customHeight="1" spans="1:9">
      <c r="A155" s="3"/>
      <c r="B155" s="13"/>
      <c r="C155" s="3" t="s">
        <v>14</v>
      </c>
      <c r="D155" s="3"/>
      <c r="E155" s="9"/>
      <c r="F155" s="31">
        <f>F141+F140+F125+F124+F107+F108+F61+F62+F28+F27+F15+F14</f>
        <v>12</v>
      </c>
      <c r="G155" s="3" t="s">
        <v>16</v>
      </c>
      <c r="H155" s="9">
        <f>H141+H140+H125+H124+H107+H108+H61+H62+H28+H27+H15+H14</f>
        <v>52.532</v>
      </c>
      <c r="I155" s="32" t="s">
        <v>17</v>
      </c>
    </row>
    <row r="156" ht="36" customHeight="1" spans="1:9">
      <c r="A156" s="13" t="s">
        <v>77</v>
      </c>
      <c r="B156" s="3"/>
      <c r="C156" s="3"/>
      <c r="D156" s="3"/>
      <c r="E156" s="3"/>
      <c r="F156" s="3">
        <f>SUM(F150:F155)</f>
        <v>182</v>
      </c>
      <c r="G156" s="3"/>
      <c r="H156" s="9">
        <f>SUM(H150:H155)</f>
        <v>1482.914</v>
      </c>
      <c r="I156" s="33"/>
    </row>
    <row r="157" ht="27" customHeight="1" spans="1:9">
      <c r="A157" s="14"/>
      <c r="B157" s="14"/>
      <c r="C157" s="14"/>
      <c r="D157" s="14"/>
      <c r="E157" s="14"/>
      <c r="F157" s="14"/>
      <c r="G157" s="14"/>
      <c r="H157" s="14"/>
      <c r="I157" s="14"/>
    </row>
    <row r="158" ht="11" customHeight="1" spans="1:9">
      <c r="A158" s="15"/>
      <c r="B158" s="15"/>
      <c r="C158" s="15"/>
      <c r="D158" s="15"/>
      <c r="E158" s="16"/>
      <c r="F158" s="15"/>
      <c r="G158" s="15"/>
      <c r="H158" s="15"/>
      <c r="I158" s="15"/>
    </row>
    <row r="159" ht="27" customHeight="1" spans="1:9">
      <c r="A159" s="17"/>
      <c r="B159" s="17"/>
      <c r="C159" s="17"/>
      <c r="D159" s="17"/>
      <c r="E159" s="18"/>
      <c r="F159" s="17"/>
      <c r="G159" s="17"/>
      <c r="H159" s="17"/>
      <c r="I159" s="17"/>
    </row>
  </sheetData>
  <mergeCells count="57">
    <mergeCell ref="A1:I1"/>
    <mergeCell ref="B156:E156"/>
    <mergeCell ref="A157:I157"/>
    <mergeCell ref="A3:A4"/>
    <mergeCell ref="A150:A155"/>
    <mergeCell ref="B3:B4"/>
    <mergeCell ref="B10:B11"/>
    <mergeCell ref="B12:B13"/>
    <mergeCell ref="B21:B22"/>
    <mergeCell ref="B23:B24"/>
    <mergeCell ref="B25:B26"/>
    <mergeCell ref="B40:B44"/>
    <mergeCell ref="B45:B46"/>
    <mergeCell ref="B47:B48"/>
    <mergeCell ref="B49:B50"/>
    <mergeCell ref="B51:B52"/>
    <mergeCell ref="B53:B54"/>
    <mergeCell ref="B55:B56"/>
    <mergeCell ref="B57:B58"/>
    <mergeCell ref="B59:B60"/>
    <mergeCell ref="B63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100"/>
    <mergeCell ref="B101:B104"/>
    <mergeCell ref="B109:B111"/>
    <mergeCell ref="B116:B117"/>
    <mergeCell ref="B118:B121"/>
    <mergeCell ref="B126:B128"/>
    <mergeCell ref="B134:B137"/>
    <mergeCell ref="B142:B144"/>
    <mergeCell ref="C3:C4"/>
    <mergeCell ref="G3:G4"/>
    <mergeCell ref="I3:I4"/>
    <mergeCell ref="I5:I13"/>
    <mergeCell ref="I14:I15"/>
    <mergeCell ref="I16:I26"/>
    <mergeCell ref="I27:I28"/>
    <mergeCell ref="I29:I44"/>
    <mergeCell ref="I61:I62"/>
    <mergeCell ref="I105:I106"/>
    <mergeCell ref="I107:I108"/>
    <mergeCell ref="I109:I115"/>
    <mergeCell ref="I118:I123"/>
    <mergeCell ref="I124:I125"/>
    <mergeCell ref="I126:I139"/>
    <mergeCell ref="I140:I141"/>
    <mergeCell ref="I142:I149"/>
  </mergeCells>
  <pageMargins left="0.393055555555556" right="0.393055555555556" top="0.554861111111111" bottom="0.554861111111111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workbookViewId="0">
      <selection activeCell="A1" sqref="A1:I1"/>
    </sheetView>
  </sheetViews>
  <sheetFormatPr defaultColWidth="9" defaultRowHeight="13.5"/>
  <cols>
    <col min="1" max="1" width="2.625" customWidth="1"/>
    <col min="2" max="2" width="17.5" customWidth="1"/>
    <col min="3" max="3" width="11.75" customWidth="1"/>
    <col min="4" max="4" width="8.25" customWidth="1"/>
    <col min="5" max="6" width="7.625" customWidth="1"/>
    <col min="7" max="7" width="3.875" customWidth="1"/>
    <col min="8" max="8" width="9.25" customWidth="1"/>
    <col min="9" max="9" width="8.62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12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</row>
    <row r="4" s="1" customFormat="1" ht="21.75" customHeight="1" spans="1:9">
      <c r="A4" s="3"/>
      <c r="B4" s="3"/>
      <c r="C4" s="3"/>
      <c r="D4" s="3" t="s">
        <v>10</v>
      </c>
      <c r="E4" s="3" t="s">
        <v>10</v>
      </c>
      <c r="F4" s="3" t="s">
        <v>11</v>
      </c>
      <c r="G4" s="3"/>
      <c r="H4" s="3" t="s">
        <v>12</v>
      </c>
      <c r="I4" s="7"/>
    </row>
    <row r="5" ht="24" customHeight="1" spans="1:9">
      <c r="A5" s="4">
        <v>1</v>
      </c>
      <c r="B5" s="4" t="s">
        <v>198</v>
      </c>
      <c r="C5" s="4" t="s">
        <v>34</v>
      </c>
      <c r="D5" s="4" t="s">
        <v>199</v>
      </c>
      <c r="E5" s="5">
        <f>7.25*3.7</f>
        <v>26.825</v>
      </c>
      <c r="F5" s="4">
        <v>1</v>
      </c>
      <c r="G5" s="4" t="s">
        <v>16</v>
      </c>
      <c r="H5" s="5">
        <f t="shared" ref="H5:H68" si="0">E5*F5</f>
        <v>26.825</v>
      </c>
      <c r="I5" s="8" t="s">
        <v>36</v>
      </c>
    </row>
    <row r="6" ht="24" customHeight="1" spans="1:9">
      <c r="A6" s="4">
        <v>2</v>
      </c>
      <c r="B6" s="4" t="s">
        <v>200</v>
      </c>
      <c r="C6" s="4" t="s">
        <v>34</v>
      </c>
      <c r="D6" s="4" t="s">
        <v>199</v>
      </c>
      <c r="E6" s="5">
        <f>7.25*3.7</f>
        <v>26.825</v>
      </c>
      <c r="F6" s="4">
        <v>1</v>
      </c>
      <c r="G6" s="4" t="s">
        <v>16</v>
      </c>
      <c r="H6" s="5">
        <f t="shared" si="0"/>
        <v>26.825</v>
      </c>
      <c r="I6" s="8"/>
    </row>
    <row r="7" ht="24" customHeight="1" spans="1:9">
      <c r="A7" s="4">
        <v>3</v>
      </c>
      <c r="B7" s="4"/>
      <c r="C7" s="4" t="s">
        <v>34</v>
      </c>
      <c r="D7" s="4" t="s">
        <v>201</v>
      </c>
      <c r="E7" s="5">
        <f>4.1*2.87</f>
        <v>11.767</v>
      </c>
      <c r="F7" s="4">
        <v>1</v>
      </c>
      <c r="G7" s="4" t="s">
        <v>16</v>
      </c>
      <c r="H7" s="5">
        <f t="shared" si="0"/>
        <v>11.767</v>
      </c>
      <c r="I7" s="8"/>
    </row>
    <row r="8" ht="24" customHeight="1" spans="1:9">
      <c r="A8" s="4">
        <v>4</v>
      </c>
      <c r="B8" s="4" t="s">
        <v>202</v>
      </c>
      <c r="C8" s="4" t="s">
        <v>34</v>
      </c>
      <c r="D8" s="4" t="s">
        <v>203</v>
      </c>
      <c r="E8" s="5">
        <f>3.2*3.64</f>
        <v>11.648</v>
      </c>
      <c r="F8" s="4">
        <v>1</v>
      </c>
      <c r="G8" s="4" t="s">
        <v>16</v>
      </c>
      <c r="H8" s="5">
        <f t="shared" si="0"/>
        <v>11.648</v>
      </c>
      <c r="I8" s="8"/>
    </row>
    <row r="9" ht="24" customHeight="1" spans="1:9">
      <c r="A9" s="4">
        <v>5</v>
      </c>
      <c r="B9" s="4" t="s">
        <v>204</v>
      </c>
      <c r="C9" s="4" t="s">
        <v>34</v>
      </c>
      <c r="D9" s="4" t="s">
        <v>205</v>
      </c>
      <c r="E9" s="5">
        <f>7.5*3.64</f>
        <v>27.3</v>
      </c>
      <c r="F9" s="4">
        <v>1</v>
      </c>
      <c r="G9" s="4" t="s">
        <v>16</v>
      </c>
      <c r="H9" s="5">
        <f t="shared" si="0"/>
        <v>27.3</v>
      </c>
      <c r="I9" s="8"/>
    </row>
    <row r="10" ht="24" customHeight="1" spans="1:9">
      <c r="A10" s="4">
        <v>6</v>
      </c>
      <c r="B10" s="4" t="s">
        <v>87</v>
      </c>
      <c r="C10" s="4" t="s">
        <v>14</v>
      </c>
      <c r="D10" s="4" t="s">
        <v>206</v>
      </c>
      <c r="E10" s="5">
        <f>1.2*1.9</f>
        <v>2.28</v>
      </c>
      <c r="F10" s="4">
        <v>1</v>
      </c>
      <c r="G10" s="4" t="s">
        <v>16</v>
      </c>
      <c r="H10" s="5">
        <f t="shared" si="0"/>
        <v>2.28</v>
      </c>
      <c r="I10" s="8" t="s">
        <v>17</v>
      </c>
    </row>
    <row r="11" ht="24" customHeight="1" spans="1:9">
      <c r="A11" s="4">
        <v>7</v>
      </c>
      <c r="B11" s="4" t="s">
        <v>89</v>
      </c>
      <c r="C11" s="4" t="s">
        <v>14</v>
      </c>
      <c r="D11" s="4" t="s">
        <v>207</v>
      </c>
      <c r="E11" s="5">
        <f>1*1.9</f>
        <v>1.9</v>
      </c>
      <c r="F11" s="4">
        <v>1</v>
      </c>
      <c r="G11" s="4" t="s">
        <v>16</v>
      </c>
      <c r="H11" s="5">
        <f t="shared" si="0"/>
        <v>1.9</v>
      </c>
      <c r="I11" s="8"/>
    </row>
    <row r="12" ht="24" customHeight="1" spans="1:9">
      <c r="A12" s="4">
        <v>8</v>
      </c>
      <c r="B12" s="4" t="s">
        <v>208</v>
      </c>
      <c r="C12" s="4" t="s">
        <v>34</v>
      </c>
      <c r="D12" s="4" t="s">
        <v>209</v>
      </c>
      <c r="E12" s="5">
        <f>7.2*3.64</f>
        <v>26.208</v>
      </c>
      <c r="F12" s="4">
        <v>1</v>
      </c>
      <c r="G12" s="4" t="s">
        <v>16</v>
      </c>
      <c r="H12" s="5">
        <f t="shared" si="0"/>
        <v>26.208</v>
      </c>
      <c r="I12" s="8" t="s">
        <v>36</v>
      </c>
    </row>
    <row r="13" ht="24" customHeight="1" spans="1:9">
      <c r="A13" s="4">
        <v>9</v>
      </c>
      <c r="B13" s="4" t="s">
        <v>210</v>
      </c>
      <c r="C13" s="4" t="s">
        <v>34</v>
      </c>
      <c r="D13" s="4" t="s">
        <v>203</v>
      </c>
      <c r="E13" s="5">
        <f>3.2*3.64</f>
        <v>11.648</v>
      </c>
      <c r="F13" s="4">
        <v>1</v>
      </c>
      <c r="G13" s="4" t="s">
        <v>16</v>
      </c>
      <c r="H13" s="5">
        <f t="shared" si="0"/>
        <v>11.648</v>
      </c>
      <c r="I13" s="8"/>
    </row>
    <row r="14" ht="24" customHeight="1" spans="1:9">
      <c r="A14" s="4">
        <v>10</v>
      </c>
      <c r="B14" s="4"/>
      <c r="C14" s="4" t="s">
        <v>34</v>
      </c>
      <c r="D14" s="4" t="s">
        <v>205</v>
      </c>
      <c r="E14" s="5">
        <f>7.5*3.64</f>
        <v>27.3</v>
      </c>
      <c r="F14" s="4">
        <v>1</v>
      </c>
      <c r="G14" s="4" t="s">
        <v>16</v>
      </c>
      <c r="H14" s="5">
        <f t="shared" si="0"/>
        <v>27.3</v>
      </c>
      <c r="I14" s="8"/>
    </row>
    <row r="15" ht="24" customHeight="1" spans="1:9">
      <c r="A15" s="4">
        <v>11</v>
      </c>
      <c r="B15" s="4" t="s">
        <v>211</v>
      </c>
      <c r="C15" s="4" t="s">
        <v>34</v>
      </c>
      <c r="D15" s="4" t="s">
        <v>209</v>
      </c>
      <c r="E15" s="5">
        <f>7.2*3.64</f>
        <v>26.208</v>
      </c>
      <c r="F15" s="4">
        <v>1</v>
      </c>
      <c r="G15" s="4" t="s">
        <v>16</v>
      </c>
      <c r="H15" s="5">
        <f t="shared" si="0"/>
        <v>26.208</v>
      </c>
      <c r="I15" s="8"/>
    </row>
    <row r="16" ht="21" customHeight="1" spans="1:9">
      <c r="A16" s="4">
        <v>12</v>
      </c>
      <c r="B16" s="6" t="s">
        <v>212</v>
      </c>
      <c r="C16" s="4" t="s">
        <v>34</v>
      </c>
      <c r="D16" s="4" t="s">
        <v>213</v>
      </c>
      <c r="E16" s="5">
        <f>3.3*2.8</f>
        <v>9.24</v>
      </c>
      <c r="F16" s="4">
        <v>1</v>
      </c>
      <c r="G16" s="4" t="s">
        <v>16</v>
      </c>
      <c r="H16" s="5">
        <f t="shared" si="0"/>
        <v>9.24</v>
      </c>
      <c r="I16" s="8"/>
    </row>
    <row r="17" ht="24" customHeight="1" spans="1:9">
      <c r="A17" s="4">
        <v>13</v>
      </c>
      <c r="B17" s="4" t="s">
        <v>214</v>
      </c>
      <c r="C17" s="4" t="s">
        <v>34</v>
      </c>
      <c r="D17" s="4" t="s">
        <v>215</v>
      </c>
      <c r="E17" s="5">
        <f>2.5*3.64</f>
        <v>9.1</v>
      </c>
      <c r="F17" s="4">
        <v>1</v>
      </c>
      <c r="G17" s="4" t="s">
        <v>16</v>
      </c>
      <c r="H17" s="5">
        <f t="shared" si="0"/>
        <v>9.1</v>
      </c>
      <c r="I17" s="8"/>
    </row>
    <row r="18" ht="24" customHeight="1" spans="1:9">
      <c r="A18" s="4">
        <v>14</v>
      </c>
      <c r="B18" s="4" t="s">
        <v>216</v>
      </c>
      <c r="C18" s="4" t="s">
        <v>34</v>
      </c>
      <c r="D18" s="4" t="s">
        <v>217</v>
      </c>
      <c r="E18" s="5">
        <f>2.8*3.64</f>
        <v>10.192</v>
      </c>
      <c r="F18" s="4">
        <v>1</v>
      </c>
      <c r="G18" s="4" t="s">
        <v>16</v>
      </c>
      <c r="H18" s="5">
        <f t="shared" si="0"/>
        <v>10.192</v>
      </c>
      <c r="I18" s="8"/>
    </row>
    <row r="19" ht="24" customHeight="1" spans="1:9">
      <c r="A19" s="4">
        <v>15</v>
      </c>
      <c r="B19" s="4"/>
      <c r="C19" s="4" t="s">
        <v>34</v>
      </c>
      <c r="D19" s="4" t="s">
        <v>218</v>
      </c>
      <c r="E19" s="5">
        <f>8*3.64</f>
        <v>29.12</v>
      </c>
      <c r="F19" s="4">
        <v>1</v>
      </c>
      <c r="G19" s="4" t="s">
        <v>16</v>
      </c>
      <c r="H19" s="5">
        <f t="shared" si="0"/>
        <v>29.12</v>
      </c>
      <c r="I19" s="8"/>
    </row>
    <row r="20" ht="24" customHeight="1" spans="1:9">
      <c r="A20" s="4">
        <v>16</v>
      </c>
      <c r="B20" s="4"/>
      <c r="C20" s="4" t="s">
        <v>34</v>
      </c>
      <c r="D20" s="4" t="s">
        <v>219</v>
      </c>
      <c r="E20" s="5">
        <f t="shared" ref="E20:E24" si="1">5.9*3.64</f>
        <v>21.476</v>
      </c>
      <c r="F20" s="4">
        <v>1</v>
      </c>
      <c r="G20" s="4" t="s">
        <v>16</v>
      </c>
      <c r="H20" s="5">
        <f t="shared" si="0"/>
        <v>21.476</v>
      </c>
      <c r="I20" s="8"/>
    </row>
    <row r="21" ht="24" customHeight="1" spans="1:9">
      <c r="A21" s="4">
        <v>17</v>
      </c>
      <c r="B21" s="4" t="s">
        <v>220</v>
      </c>
      <c r="C21" s="4" t="s">
        <v>34</v>
      </c>
      <c r="D21" s="4" t="s">
        <v>219</v>
      </c>
      <c r="E21" s="5">
        <f t="shared" si="1"/>
        <v>21.476</v>
      </c>
      <c r="F21" s="4">
        <v>1</v>
      </c>
      <c r="G21" s="4" t="s">
        <v>16</v>
      </c>
      <c r="H21" s="5">
        <f t="shared" si="0"/>
        <v>21.476</v>
      </c>
      <c r="I21" s="8"/>
    </row>
    <row r="22" ht="24" customHeight="1" spans="1:9">
      <c r="A22" s="4">
        <v>18</v>
      </c>
      <c r="B22" s="4"/>
      <c r="C22" s="4" t="s">
        <v>34</v>
      </c>
      <c r="D22" s="4" t="s">
        <v>209</v>
      </c>
      <c r="E22" s="5">
        <f>7.2*3.64</f>
        <v>26.208</v>
      </c>
      <c r="F22" s="4">
        <v>1</v>
      </c>
      <c r="G22" s="4" t="s">
        <v>16</v>
      </c>
      <c r="H22" s="5">
        <f t="shared" si="0"/>
        <v>26.208</v>
      </c>
      <c r="I22" s="8"/>
    </row>
    <row r="23" ht="24" customHeight="1" spans="1:9">
      <c r="A23" s="4">
        <v>19</v>
      </c>
      <c r="B23" s="4"/>
      <c r="C23" s="4" t="s">
        <v>34</v>
      </c>
      <c r="D23" s="4" t="s">
        <v>221</v>
      </c>
      <c r="E23" s="5">
        <f>4.3*3.64</f>
        <v>15.652</v>
      </c>
      <c r="F23" s="4">
        <v>1</v>
      </c>
      <c r="G23" s="4" t="s">
        <v>16</v>
      </c>
      <c r="H23" s="5">
        <f t="shared" si="0"/>
        <v>15.652</v>
      </c>
      <c r="I23" s="8"/>
    </row>
    <row r="24" ht="24" customHeight="1" spans="1:9">
      <c r="A24" s="4">
        <v>20</v>
      </c>
      <c r="B24" s="4" t="s">
        <v>222</v>
      </c>
      <c r="C24" s="4" t="s">
        <v>34</v>
      </c>
      <c r="D24" s="4" t="s">
        <v>219</v>
      </c>
      <c r="E24" s="5">
        <f t="shared" si="1"/>
        <v>21.476</v>
      </c>
      <c r="F24" s="4">
        <v>1</v>
      </c>
      <c r="G24" s="4" t="s">
        <v>16</v>
      </c>
      <c r="H24" s="5">
        <f t="shared" si="0"/>
        <v>21.476</v>
      </c>
      <c r="I24" s="8"/>
    </row>
    <row r="25" ht="24" customHeight="1" spans="1:9">
      <c r="A25" s="4">
        <v>21</v>
      </c>
      <c r="B25" s="4"/>
      <c r="C25" s="4" t="s">
        <v>34</v>
      </c>
      <c r="D25" s="4" t="s">
        <v>209</v>
      </c>
      <c r="E25" s="5">
        <f>7.2*3.64</f>
        <v>26.208</v>
      </c>
      <c r="F25" s="4">
        <v>1</v>
      </c>
      <c r="G25" s="4" t="s">
        <v>16</v>
      </c>
      <c r="H25" s="5">
        <f t="shared" si="0"/>
        <v>26.208</v>
      </c>
      <c r="I25" s="8"/>
    </row>
    <row r="26" ht="24" customHeight="1" spans="1:9">
      <c r="A26" s="4">
        <v>22</v>
      </c>
      <c r="B26" s="4"/>
      <c r="C26" s="4" t="s">
        <v>34</v>
      </c>
      <c r="D26" s="4" t="s">
        <v>221</v>
      </c>
      <c r="E26" s="5">
        <f>4.3*3.64</f>
        <v>15.652</v>
      </c>
      <c r="F26" s="4">
        <v>1</v>
      </c>
      <c r="G26" s="4" t="s">
        <v>16</v>
      </c>
      <c r="H26" s="5">
        <f t="shared" si="0"/>
        <v>15.652</v>
      </c>
      <c r="I26" s="8"/>
    </row>
    <row r="27" ht="24" customHeight="1" spans="1:9">
      <c r="A27" s="4">
        <v>23</v>
      </c>
      <c r="B27" s="4" t="s">
        <v>223</v>
      </c>
      <c r="C27" s="4" t="s">
        <v>34</v>
      </c>
      <c r="D27" s="4" t="s">
        <v>224</v>
      </c>
      <c r="E27" s="5">
        <f>1.7*3.64</f>
        <v>6.188</v>
      </c>
      <c r="F27" s="4">
        <v>1</v>
      </c>
      <c r="G27" s="4" t="s">
        <v>16</v>
      </c>
      <c r="H27" s="5">
        <f t="shared" si="0"/>
        <v>6.188</v>
      </c>
      <c r="I27" s="8"/>
    </row>
    <row r="28" ht="24" customHeight="1" spans="1:9">
      <c r="A28" s="4">
        <v>24</v>
      </c>
      <c r="B28" s="4"/>
      <c r="C28" s="4" t="s">
        <v>34</v>
      </c>
      <c r="D28" s="4" t="s">
        <v>219</v>
      </c>
      <c r="E28" s="5">
        <f>5.9*3.64</f>
        <v>21.476</v>
      </c>
      <c r="F28" s="4">
        <v>1</v>
      </c>
      <c r="G28" s="4" t="s">
        <v>16</v>
      </c>
      <c r="H28" s="5">
        <f t="shared" si="0"/>
        <v>21.476</v>
      </c>
      <c r="I28" s="8"/>
    </row>
    <row r="29" ht="24" customHeight="1" spans="1:9">
      <c r="A29" s="4">
        <v>25</v>
      </c>
      <c r="B29" s="4"/>
      <c r="C29" s="4" t="s">
        <v>34</v>
      </c>
      <c r="D29" s="4" t="s">
        <v>209</v>
      </c>
      <c r="E29" s="5">
        <f>7.2*3.64</f>
        <v>26.208</v>
      </c>
      <c r="F29" s="4">
        <v>1</v>
      </c>
      <c r="G29" s="4" t="s">
        <v>16</v>
      </c>
      <c r="H29" s="5">
        <f t="shared" si="0"/>
        <v>26.208</v>
      </c>
      <c r="I29" s="8"/>
    </row>
    <row r="30" ht="24" customHeight="1" spans="1:9">
      <c r="A30" s="4">
        <v>26</v>
      </c>
      <c r="B30" s="4" t="s">
        <v>225</v>
      </c>
      <c r="C30" s="4" t="s">
        <v>34</v>
      </c>
      <c r="D30" s="4" t="s">
        <v>226</v>
      </c>
      <c r="E30" s="5">
        <f t="shared" ref="E30:E33" si="2">7.5*3.35</f>
        <v>25.125</v>
      </c>
      <c r="F30" s="4">
        <v>2</v>
      </c>
      <c r="G30" s="4" t="s">
        <v>16</v>
      </c>
      <c r="H30" s="5">
        <f t="shared" si="0"/>
        <v>50.25</v>
      </c>
      <c r="I30" s="8"/>
    </row>
    <row r="31" ht="24" customHeight="1" spans="1:9">
      <c r="A31" s="4">
        <v>27</v>
      </c>
      <c r="B31" s="4" t="s">
        <v>227</v>
      </c>
      <c r="C31" s="4" t="s">
        <v>34</v>
      </c>
      <c r="D31" s="4" t="s">
        <v>226</v>
      </c>
      <c r="E31" s="5">
        <f t="shared" si="2"/>
        <v>25.125</v>
      </c>
      <c r="F31" s="4">
        <v>2</v>
      </c>
      <c r="G31" s="4" t="s">
        <v>16</v>
      </c>
      <c r="H31" s="5">
        <f t="shared" si="0"/>
        <v>50.25</v>
      </c>
      <c r="I31" s="8"/>
    </row>
    <row r="32" ht="24" customHeight="1" spans="1:9">
      <c r="A32" s="4">
        <v>28</v>
      </c>
      <c r="B32" s="4"/>
      <c r="C32" s="4" t="s">
        <v>34</v>
      </c>
      <c r="D32" s="4" t="s">
        <v>228</v>
      </c>
      <c r="E32" s="5">
        <f>4.5*3.35</f>
        <v>15.075</v>
      </c>
      <c r="F32" s="4">
        <v>1</v>
      </c>
      <c r="G32" s="4" t="s">
        <v>16</v>
      </c>
      <c r="H32" s="5">
        <f t="shared" si="0"/>
        <v>15.075</v>
      </c>
      <c r="I32" s="8"/>
    </row>
    <row r="33" ht="24" customHeight="1" spans="1:9">
      <c r="A33" s="4">
        <v>29</v>
      </c>
      <c r="B33" s="4" t="s">
        <v>229</v>
      </c>
      <c r="C33" s="4" t="s">
        <v>34</v>
      </c>
      <c r="D33" s="4" t="s">
        <v>226</v>
      </c>
      <c r="E33" s="5">
        <f t="shared" si="2"/>
        <v>25.125</v>
      </c>
      <c r="F33" s="4">
        <v>1</v>
      </c>
      <c r="G33" s="4" t="s">
        <v>16</v>
      </c>
      <c r="H33" s="5">
        <f t="shared" si="0"/>
        <v>25.125</v>
      </c>
      <c r="I33" s="8"/>
    </row>
    <row r="34" ht="24" customHeight="1" spans="1:9">
      <c r="A34" s="4">
        <v>30</v>
      </c>
      <c r="B34" s="4" t="s">
        <v>87</v>
      </c>
      <c r="C34" s="4" t="s">
        <v>14</v>
      </c>
      <c r="D34" s="4" t="s">
        <v>206</v>
      </c>
      <c r="E34" s="5">
        <f>1.2*1.9</f>
        <v>2.28</v>
      </c>
      <c r="F34" s="4">
        <v>1</v>
      </c>
      <c r="G34" s="4" t="s">
        <v>16</v>
      </c>
      <c r="H34" s="5">
        <f t="shared" si="0"/>
        <v>2.28</v>
      </c>
      <c r="I34" s="8" t="s">
        <v>17</v>
      </c>
    </row>
    <row r="35" ht="24" customHeight="1" spans="1:9">
      <c r="A35" s="4">
        <v>31</v>
      </c>
      <c r="B35" s="4" t="s">
        <v>89</v>
      </c>
      <c r="C35" s="4" t="s">
        <v>14</v>
      </c>
      <c r="D35" s="4" t="s">
        <v>207</v>
      </c>
      <c r="E35" s="5">
        <f>1*1.9</f>
        <v>1.9</v>
      </c>
      <c r="F35" s="4">
        <v>1</v>
      </c>
      <c r="G35" s="4" t="s">
        <v>16</v>
      </c>
      <c r="H35" s="5">
        <f t="shared" si="0"/>
        <v>1.9</v>
      </c>
      <c r="I35" s="8"/>
    </row>
    <row r="36" ht="24" customHeight="1" spans="1:9">
      <c r="A36" s="4">
        <v>32</v>
      </c>
      <c r="B36" s="4" t="s">
        <v>230</v>
      </c>
      <c r="C36" s="4" t="s">
        <v>34</v>
      </c>
      <c r="D36" s="4" t="s">
        <v>231</v>
      </c>
      <c r="E36" s="5">
        <f>1.5*3.35</f>
        <v>5.025</v>
      </c>
      <c r="F36" s="4">
        <v>1</v>
      </c>
      <c r="G36" s="4" t="s">
        <v>16</v>
      </c>
      <c r="H36" s="5">
        <f t="shared" si="0"/>
        <v>5.025</v>
      </c>
      <c r="I36" s="8" t="s">
        <v>36</v>
      </c>
    </row>
    <row r="37" ht="24" customHeight="1" spans="1:9">
      <c r="A37" s="4">
        <v>33</v>
      </c>
      <c r="B37" s="4"/>
      <c r="C37" s="4" t="s">
        <v>34</v>
      </c>
      <c r="D37" s="4" t="s">
        <v>226</v>
      </c>
      <c r="E37" s="5">
        <f>7.5*3.35</f>
        <v>25.125</v>
      </c>
      <c r="F37" s="4">
        <v>1</v>
      </c>
      <c r="G37" s="4" t="s">
        <v>16</v>
      </c>
      <c r="H37" s="5">
        <f t="shared" si="0"/>
        <v>25.125</v>
      </c>
      <c r="I37" s="8"/>
    </row>
    <row r="38" ht="24" customHeight="1" spans="1:9">
      <c r="A38" s="4">
        <v>34</v>
      </c>
      <c r="B38" s="4" t="s">
        <v>232</v>
      </c>
      <c r="C38" s="4" t="s">
        <v>34</v>
      </c>
      <c r="D38" s="4" t="s">
        <v>226</v>
      </c>
      <c r="E38" s="5">
        <f>7.5*3.35</f>
        <v>25.125</v>
      </c>
      <c r="F38" s="4">
        <v>1</v>
      </c>
      <c r="G38" s="4" t="s">
        <v>16</v>
      </c>
      <c r="H38" s="5">
        <f t="shared" si="0"/>
        <v>25.125</v>
      </c>
      <c r="I38" s="8"/>
    </row>
    <row r="39" ht="24" customHeight="1" spans="1:9">
      <c r="A39" s="4">
        <v>35</v>
      </c>
      <c r="B39" s="4" t="s">
        <v>233</v>
      </c>
      <c r="C39" s="4" t="s">
        <v>34</v>
      </c>
      <c r="D39" s="4" t="s">
        <v>234</v>
      </c>
      <c r="E39" s="5">
        <f>7.2*3.35</f>
        <v>24.12</v>
      </c>
      <c r="F39" s="4">
        <v>1</v>
      </c>
      <c r="G39" s="4" t="s">
        <v>16</v>
      </c>
      <c r="H39" s="5">
        <f t="shared" si="0"/>
        <v>24.12</v>
      </c>
      <c r="I39" s="8"/>
    </row>
    <row r="40" ht="24" customHeight="1" spans="1:9">
      <c r="A40" s="4">
        <v>36</v>
      </c>
      <c r="B40" s="4" t="s">
        <v>235</v>
      </c>
      <c r="C40" s="4" t="s">
        <v>34</v>
      </c>
      <c r="D40" s="4" t="s">
        <v>236</v>
      </c>
      <c r="E40" s="5">
        <f>4.2*3.4</f>
        <v>14.28</v>
      </c>
      <c r="F40" s="4">
        <v>1</v>
      </c>
      <c r="G40" s="4" t="s">
        <v>16</v>
      </c>
      <c r="H40" s="5">
        <f t="shared" si="0"/>
        <v>14.28</v>
      </c>
      <c r="I40" s="8"/>
    </row>
    <row r="41" ht="24" customHeight="1" spans="1:9">
      <c r="A41" s="4">
        <v>37</v>
      </c>
      <c r="B41" s="4"/>
      <c r="C41" s="4" t="s">
        <v>34</v>
      </c>
      <c r="D41" s="4" t="s">
        <v>237</v>
      </c>
      <c r="E41" s="5">
        <f>7.3*3.4</f>
        <v>24.82</v>
      </c>
      <c r="F41" s="4">
        <v>1</v>
      </c>
      <c r="G41" s="4" t="s">
        <v>16</v>
      </c>
      <c r="H41" s="5">
        <f t="shared" si="0"/>
        <v>24.82</v>
      </c>
      <c r="I41" s="8"/>
    </row>
    <row r="42" ht="24" customHeight="1" spans="1:9">
      <c r="A42" s="4">
        <v>38</v>
      </c>
      <c r="B42" s="4" t="s">
        <v>238</v>
      </c>
      <c r="C42" s="4" t="s">
        <v>34</v>
      </c>
      <c r="D42" s="4" t="s">
        <v>239</v>
      </c>
      <c r="E42" s="5">
        <f>7.5*3.4</f>
        <v>25.5</v>
      </c>
      <c r="F42" s="4">
        <v>1</v>
      </c>
      <c r="G42" s="4" t="s">
        <v>16</v>
      </c>
      <c r="H42" s="5">
        <f t="shared" si="0"/>
        <v>25.5</v>
      </c>
      <c r="I42" s="8"/>
    </row>
    <row r="43" ht="24" customHeight="1" spans="1:9">
      <c r="A43" s="4">
        <v>39</v>
      </c>
      <c r="B43" s="4" t="s">
        <v>240</v>
      </c>
      <c r="C43" s="4" t="s">
        <v>34</v>
      </c>
      <c r="D43" s="4" t="s">
        <v>241</v>
      </c>
      <c r="E43" s="5">
        <f>7.8*2.85</f>
        <v>22.23</v>
      </c>
      <c r="F43" s="4">
        <v>1</v>
      </c>
      <c r="G43" s="4" t="s">
        <v>16</v>
      </c>
      <c r="H43" s="5">
        <f t="shared" si="0"/>
        <v>22.23</v>
      </c>
      <c r="I43" s="8"/>
    </row>
    <row r="44" ht="24" customHeight="1" spans="1:9">
      <c r="A44" s="4">
        <v>40</v>
      </c>
      <c r="B44" s="4" t="s">
        <v>242</v>
      </c>
      <c r="C44" s="4" t="s">
        <v>34</v>
      </c>
      <c r="D44" s="4" t="s">
        <v>241</v>
      </c>
      <c r="E44" s="5">
        <f>7.8*2.85</f>
        <v>22.23</v>
      </c>
      <c r="F44" s="4">
        <v>1</v>
      </c>
      <c r="G44" s="4" t="s">
        <v>16</v>
      </c>
      <c r="H44" s="5">
        <f t="shared" si="0"/>
        <v>22.23</v>
      </c>
      <c r="I44" s="8"/>
    </row>
    <row r="45" ht="24" customHeight="1" spans="1:9">
      <c r="A45" s="4">
        <v>41</v>
      </c>
      <c r="B45" s="4" t="s">
        <v>243</v>
      </c>
      <c r="C45" s="4" t="s">
        <v>34</v>
      </c>
      <c r="D45" s="4" t="s">
        <v>244</v>
      </c>
      <c r="E45" s="5">
        <f>6.2*3.32</f>
        <v>20.584</v>
      </c>
      <c r="F45" s="4">
        <v>1</v>
      </c>
      <c r="G45" s="4" t="s">
        <v>16</v>
      </c>
      <c r="H45" s="5">
        <f t="shared" si="0"/>
        <v>20.584</v>
      </c>
      <c r="I45" s="8"/>
    </row>
    <row r="46" ht="24" customHeight="1" spans="1:9">
      <c r="A46" s="4">
        <v>42</v>
      </c>
      <c r="B46" s="4" t="s">
        <v>245</v>
      </c>
      <c r="C46" s="4" t="s">
        <v>34</v>
      </c>
      <c r="D46" s="4" t="s">
        <v>246</v>
      </c>
      <c r="E46" s="5">
        <f>7.2*3.32</f>
        <v>23.904</v>
      </c>
      <c r="F46" s="4">
        <v>1</v>
      </c>
      <c r="G46" s="4" t="s">
        <v>16</v>
      </c>
      <c r="H46" s="5">
        <f t="shared" si="0"/>
        <v>23.904</v>
      </c>
      <c r="I46" s="8"/>
    </row>
    <row r="47" ht="24" customHeight="1" spans="1:9">
      <c r="A47" s="4">
        <v>43</v>
      </c>
      <c r="B47" s="4" t="s">
        <v>247</v>
      </c>
      <c r="C47" s="4" t="s">
        <v>34</v>
      </c>
      <c r="D47" s="4" t="s">
        <v>248</v>
      </c>
      <c r="E47" s="5">
        <f>3*3.32</f>
        <v>9.96</v>
      </c>
      <c r="F47" s="4">
        <v>1</v>
      </c>
      <c r="G47" s="4" t="s">
        <v>16</v>
      </c>
      <c r="H47" s="5">
        <f t="shared" si="0"/>
        <v>9.96</v>
      </c>
      <c r="I47" s="8"/>
    </row>
    <row r="48" ht="24" customHeight="1" spans="1:9">
      <c r="A48" s="4">
        <v>44</v>
      </c>
      <c r="B48" s="4" t="s">
        <v>249</v>
      </c>
      <c r="C48" s="4" t="s">
        <v>34</v>
      </c>
      <c r="D48" s="4" t="s">
        <v>250</v>
      </c>
      <c r="E48" s="5">
        <f>7.5*3.32</f>
        <v>24.9</v>
      </c>
      <c r="F48" s="4">
        <v>2</v>
      </c>
      <c r="G48" s="4" t="s">
        <v>16</v>
      </c>
      <c r="H48" s="5">
        <f t="shared" si="0"/>
        <v>49.8</v>
      </c>
      <c r="I48" s="8"/>
    </row>
    <row r="49" ht="24" customHeight="1" spans="1:9">
      <c r="A49" s="4">
        <v>45</v>
      </c>
      <c r="B49" s="4" t="s">
        <v>251</v>
      </c>
      <c r="C49" s="4" t="s">
        <v>34</v>
      </c>
      <c r="D49" s="4" t="s">
        <v>231</v>
      </c>
      <c r="E49" s="5">
        <f>1.5*3.35</f>
        <v>5.025</v>
      </c>
      <c r="F49" s="4">
        <v>1</v>
      </c>
      <c r="G49" s="4" t="s">
        <v>16</v>
      </c>
      <c r="H49" s="5">
        <f t="shared" si="0"/>
        <v>5.025</v>
      </c>
      <c r="I49" s="8"/>
    </row>
    <row r="50" ht="24" customHeight="1" spans="1:9">
      <c r="A50" s="4">
        <v>46</v>
      </c>
      <c r="B50" s="4" t="s">
        <v>87</v>
      </c>
      <c r="C50" s="4" t="s">
        <v>14</v>
      </c>
      <c r="D50" s="4" t="s">
        <v>206</v>
      </c>
      <c r="E50" s="5">
        <f>1.2*1.9</f>
        <v>2.28</v>
      </c>
      <c r="F50" s="4">
        <v>1</v>
      </c>
      <c r="G50" s="4" t="s">
        <v>16</v>
      </c>
      <c r="H50" s="5">
        <f t="shared" si="0"/>
        <v>2.28</v>
      </c>
      <c r="I50" s="8" t="s">
        <v>17</v>
      </c>
    </row>
    <row r="51" ht="24" customHeight="1" spans="1:9">
      <c r="A51" s="4">
        <v>47</v>
      </c>
      <c r="B51" s="4" t="s">
        <v>89</v>
      </c>
      <c r="C51" s="4" t="s">
        <v>14</v>
      </c>
      <c r="D51" s="4" t="s">
        <v>207</v>
      </c>
      <c r="E51" s="5">
        <f>1*1.9</f>
        <v>1.9</v>
      </c>
      <c r="F51" s="4">
        <v>1</v>
      </c>
      <c r="G51" s="4" t="s">
        <v>16</v>
      </c>
      <c r="H51" s="5">
        <f t="shared" si="0"/>
        <v>1.9</v>
      </c>
      <c r="I51" s="8"/>
    </row>
    <row r="52" ht="24" customHeight="1" spans="1:9">
      <c r="A52" s="4">
        <v>48</v>
      </c>
      <c r="B52" s="4" t="s">
        <v>252</v>
      </c>
      <c r="C52" s="4" t="s">
        <v>34</v>
      </c>
      <c r="D52" s="4" t="s">
        <v>250</v>
      </c>
      <c r="E52" s="5">
        <f>7.5*3.32</f>
        <v>24.9</v>
      </c>
      <c r="F52" s="4">
        <v>1</v>
      </c>
      <c r="G52" s="4" t="s">
        <v>16</v>
      </c>
      <c r="H52" s="5">
        <f t="shared" si="0"/>
        <v>24.9</v>
      </c>
      <c r="I52" s="8" t="s">
        <v>36</v>
      </c>
    </row>
    <row r="53" ht="24" customHeight="1" spans="1:9">
      <c r="A53" s="4">
        <v>49</v>
      </c>
      <c r="B53" s="4" t="s">
        <v>253</v>
      </c>
      <c r="C53" s="4" t="s">
        <v>34</v>
      </c>
      <c r="D53" s="4" t="s">
        <v>254</v>
      </c>
      <c r="E53" s="5">
        <f>5.5*3.32</f>
        <v>18.26</v>
      </c>
      <c r="F53" s="4">
        <v>1</v>
      </c>
      <c r="G53" s="4" t="s">
        <v>16</v>
      </c>
      <c r="H53" s="5">
        <f t="shared" si="0"/>
        <v>18.26</v>
      </c>
      <c r="I53" s="8"/>
    </row>
    <row r="54" ht="24" customHeight="1" spans="1:9">
      <c r="A54" s="4">
        <v>50</v>
      </c>
      <c r="B54" s="4" t="s">
        <v>255</v>
      </c>
      <c r="C54" s="4" t="s">
        <v>34</v>
      </c>
      <c r="D54" s="4" t="s">
        <v>256</v>
      </c>
      <c r="E54" s="5">
        <f>1.75*3.32</f>
        <v>5.81</v>
      </c>
      <c r="F54" s="4">
        <v>1</v>
      </c>
      <c r="G54" s="4" t="s">
        <v>16</v>
      </c>
      <c r="H54" s="5">
        <f t="shared" si="0"/>
        <v>5.81</v>
      </c>
      <c r="I54" s="8"/>
    </row>
    <row r="55" ht="24" customHeight="1" spans="1:9">
      <c r="A55" s="4">
        <v>51</v>
      </c>
      <c r="B55" s="4" t="s">
        <v>257</v>
      </c>
      <c r="C55" s="4" t="s">
        <v>34</v>
      </c>
      <c r="D55" s="4" t="s">
        <v>236</v>
      </c>
      <c r="E55" s="5">
        <f>4.2*3.4</f>
        <v>14.28</v>
      </c>
      <c r="F55" s="4">
        <v>1</v>
      </c>
      <c r="G55" s="4" t="s">
        <v>16</v>
      </c>
      <c r="H55" s="5">
        <f t="shared" si="0"/>
        <v>14.28</v>
      </c>
      <c r="I55" s="8"/>
    </row>
    <row r="56" ht="24" customHeight="1" spans="1:9">
      <c r="A56" s="4">
        <v>52</v>
      </c>
      <c r="B56" s="4"/>
      <c r="C56" s="4" t="s">
        <v>34</v>
      </c>
      <c r="D56" s="4" t="s">
        <v>237</v>
      </c>
      <c r="E56" s="5">
        <f>7.3*3.4</f>
        <v>24.82</v>
      </c>
      <c r="F56" s="4">
        <v>1</v>
      </c>
      <c r="G56" s="4" t="s">
        <v>16</v>
      </c>
      <c r="H56" s="5">
        <f t="shared" si="0"/>
        <v>24.82</v>
      </c>
      <c r="I56" s="8"/>
    </row>
    <row r="57" ht="24" customHeight="1" spans="1:9">
      <c r="A57" s="4">
        <v>53</v>
      </c>
      <c r="B57" s="4" t="s">
        <v>258</v>
      </c>
      <c r="C57" s="4" t="s">
        <v>34</v>
      </c>
      <c r="D57" s="4" t="s">
        <v>239</v>
      </c>
      <c r="E57" s="5">
        <f>7.5*3.4</f>
        <v>25.5</v>
      </c>
      <c r="F57" s="4">
        <v>1</v>
      </c>
      <c r="G57" s="4" t="s">
        <v>16</v>
      </c>
      <c r="H57" s="5">
        <f t="shared" si="0"/>
        <v>25.5</v>
      </c>
      <c r="I57" s="8"/>
    </row>
    <row r="58" ht="24" customHeight="1" spans="1:9">
      <c r="A58" s="4">
        <v>54</v>
      </c>
      <c r="B58" s="4" t="s">
        <v>259</v>
      </c>
      <c r="C58" s="4" t="s">
        <v>34</v>
      </c>
      <c r="D58" s="4" t="s">
        <v>241</v>
      </c>
      <c r="E58" s="5">
        <f>7.8*2.85</f>
        <v>22.23</v>
      </c>
      <c r="F58" s="4">
        <v>1</v>
      </c>
      <c r="G58" s="4" t="s">
        <v>16</v>
      </c>
      <c r="H58" s="5">
        <f t="shared" si="0"/>
        <v>22.23</v>
      </c>
      <c r="I58" s="8"/>
    </row>
    <row r="59" ht="24" customHeight="1" spans="1:9">
      <c r="A59" s="4">
        <v>55</v>
      </c>
      <c r="B59" s="4" t="s">
        <v>260</v>
      </c>
      <c r="C59" s="4" t="s">
        <v>34</v>
      </c>
      <c r="D59" s="4" t="s">
        <v>241</v>
      </c>
      <c r="E59" s="5">
        <f>7.8*2.85</f>
        <v>22.23</v>
      </c>
      <c r="F59" s="4">
        <v>1</v>
      </c>
      <c r="G59" s="4" t="s">
        <v>16</v>
      </c>
      <c r="H59" s="5">
        <f t="shared" si="0"/>
        <v>22.23</v>
      </c>
      <c r="I59" s="8"/>
    </row>
    <row r="60" ht="24" customHeight="1" spans="1:9">
      <c r="A60" s="4">
        <v>56</v>
      </c>
      <c r="B60" s="4" t="s">
        <v>261</v>
      </c>
      <c r="C60" s="4" t="s">
        <v>34</v>
      </c>
      <c r="D60" s="4" t="s">
        <v>244</v>
      </c>
      <c r="E60" s="5">
        <f>6.2*3.32</f>
        <v>20.584</v>
      </c>
      <c r="F60" s="4">
        <v>1</v>
      </c>
      <c r="G60" s="4" t="s">
        <v>16</v>
      </c>
      <c r="H60" s="5">
        <f t="shared" si="0"/>
        <v>20.584</v>
      </c>
      <c r="I60" s="8"/>
    </row>
    <row r="61" ht="24" customHeight="1" spans="1:9">
      <c r="A61" s="4">
        <v>57</v>
      </c>
      <c r="B61" s="4" t="s">
        <v>262</v>
      </c>
      <c r="C61" s="4" t="s">
        <v>34</v>
      </c>
      <c r="D61" s="4" t="s">
        <v>246</v>
      </c>
      <c r="E61" s="5">
        <f>7.2*3.32</f>
        <v>23.904</v>
      </c>
      <c r="F61" s="4">
        <v>1</v>
      </c>
      <c r="G61" s="4" t="s">
        <v>16</v>
      </c>
      <c r="H61" s="5">
        <f t="shared" si="0"/>
        <v>23.904</v>
      </c>
      <c r="I61" s="8"/>
    </row>
    <row r="62" ht="24" customHeight="1" spans="1:9">
      <c r="A62" s="4">
        <v>58</v>
      </c>
      <c r="B62" s="4" t="s">
        <v>263</v>
      </c>
      <c r="C62" s="4" t="s">
        <v>34</v>
      </c>
      <c r="D62" s="4" t="s">
        <v>248</v>
      </c>
      <c r="E62" s="5">
        <f>3*3.32</f>
        <v>9.96</v>
      </c>
      <c r="F62" s="4">
        <v>1</v>
      </c>
      <c r="G62" s="4" t="s">
        <v>16</v>
      </c>
      <c r="H62" s="5">
        <f t="shared" si="0"/>
        <v>9.96</v>
      </c>
      <c r="I62" s="8"/>
    </row>
    <row r="63" ht="24" customHeight="1" spans="1:9">
      <c r="A63" s="4">
        <v>59</v>
      </c>
      <c r="B63" s="4" t="s">
        <v>264</v>
      </c>
      <c r="C63" s="4" t="s">
        <v>34</v>
      </c>
      <c r="D63" s="4" t="s">
        <v>250</v>
      </c>
      <c r="E63" s="5">
        <f>7.5*3.32</f>
        <v>24.9</v>
      </c>
      <c r="F63" s="4">
        <v>1</v>
      </c>
      <c r="G63" s="4" t="s">
        <v>16</v>
      </c>
      <c r="H63" s="5">
        <f t="shared" si="0"/>
        <v>24.9</v>
      </c>
      <c r="I63" s="8"/>
    </row>
    <row r="64" ht="24" customHeight="1" spans="1:9">
      <c r="A64" s="4">
        <v>60</v>
      </c>
      <c r="B64" s="4" t="s">
        <v>265</v>
      </c>
      <c r="C64" s="4" t="s">
        <v>34</v>
      </c>
      <c r="D64" s="4" t="s">
        <v>244</v>
      </c>
      <c r="E64" s="5">
        <f>6.2*3.32</f>
        <v>20.584</v>
      </c>
      <c r="F64" s="4">
        <v>1</v>
      </c>
      <c r="G64" s="4" t="s">
        <v>16</v>
      </c>
      <c r="H64" s="5">
        <f t="shared" si="0"/>
        <v>20.584</v>
      </c>
      <c r="I64" s="8"/>
    </row>
    <row r="65" ht="24" customHeight="1" spans="1:9">
      <c r="A65" s="4">
        <v>61</v>
      </c>
      <c r="B65" s="4" t="s">
        <v>266</v>
      </c>
      <c r="C65" s="4" t="s">
        <v>34</v>
      </c>
      <c r="D65" s="4" t="s">
        <v>231</v>
      </c>
      <c r="E65" s="5">
        <f>1.5*3.35</f>
        <v>5.025</v>
      </c>
      <c r="F65" s="4">
        <v>1</v>
      </c>
      <c r="G65" s="4" t="s">
        <v>16</v>
      </c>
      <c r="H65" s="5">
        <f t="shared" si="0"/>
        <v>5.025</v>
      </c>
      <c r="I65" s="8"/>
    </row>
    <row r="66" ht="24" customHeight="1" spans="1:9">
      <c r="A66" s="4">
        <v>62</v>
      </c>
      <c r="B66" s="4" t="s">
        <v>87</v>
      </c>
      <c r="C66" s="4" t="s">
        <v>14</v>
      </c>
      <c r="D66" s="4" t="s">
        <v>206</v>
      </c>
      <c r="E66" s="5">
        <f>1.2*1.9</f>
        <v>2.28</v>
      </c>
      <c r="F66" s="4">
        <v>1</v>
      </c>
      <c r="G66" s="4" t="s">
        <v>16</v>
      </c>
      <c r="H66" s="5">
        <f t="shared" si="0"/>
        <v>2.28</v>
      </c>
      <c r="I66" s="8" t="s">
        <v>17</v>
      </c>
    </row>
    <row r="67" ht="24" customHeight="1" spans="1:9">
      <c r="A67" s="4">
        <v>63</v>
      </c>
      <c r="B67" s="4" t="s">
        <v>89</v>
      </c>
      <c r="C67" s="4" t="s">
        <v>14</v>
      </c>
      <c r="D67" s="4" t="s">
        <v>207</v>
      </c>
      <c r="E67" s="5">
        <f>1*1.9</f>
        <v>1.9</v>
      </c>
      <c r="F67" s="4">
        <v>1</v>
      </c>
      <c r="G67" s="4" t="s">
        <v>16</v>
      </c>
      <c r="H67" s="5">
        <f t="shared" si="0"/>
        <v>1.9</v>
      </c>
      <c r="I67" s="8"/>
    </row>
    <row r="68" ht="24" customHeight="1" spans="1:9">
      <c r="A68" s="4">
        <v>64</v>
      </c>
      <c r="B68" s="4" t="s">
        <v>267</v>
      </c>
      <c r="C68" s="4" t="s">
        <v>34</v>
      </c>
      <c r="D68" s="4" t="s">
        <v>250</v>
      </c>
      <c r="E68" s="5">
        <f>7.5*3.32</f>
        <v>24.9</v>
      </c>
      <c r="F68" s="4">
        <v>2</v>
      </c>
      <c r="G68" s="4" t="s">
        <v>16</v>
      </c>
      <c r="H68" s="5">
        <f t="shared" si="0"/>
        <v>49.8</v>
      </c>
      <c r="I68" s="8" t="s">
        <v>36</v>
      </c>
    </row>
    <row r="69" ht="24" customHeight="1" spans="1:9">
      <c r="A69" s="4">
        <v>65</v>
      </c>
      <c r="B69" s="4" t="s">
        <v>268</v>
      </c>
      <c r="C69" s="4" t="s">
        <v>34</v>
      </c>
      <c r="D69" s="4" t="s">
        <v>269</v>
      </c>
      <c r="E69" s="5">
        <f>3.36*3.4</f>
        <v>11.424</v>
      </c>
      <c r="F69" s="4">
        <v>1</v>
      </c>
      <c r="G69" s="4" t="s">
        <v>16</v>
      </c>
      <c r="H69" s="5">
        <f t="shared" ref="H69:H83" si="3">E69*F69</f>
        <v>11.424</v>
      </c>
      <c r="I69" s="8"/>
    </row>
    <row r="70" ht="24" customHeight="1" spans="1:9">
      <c r="A70" s="4">
        <v>66</v>
      </c>
      <c r="B70" s="4"/>
      <c r="C70" s="4" t="s">
        <v>34</v>
      </c>
      <c r="D70" s="4" t="s">
        <v>237</v>
      </c>
      <c r="E70" s="5">
        <f>7.3*3.4</f>
        <v>24.82</v>
      </c>
      <c r="F70" s="4">
        <v>1</v>
      </c>
      <c r="G70" s="4" t="s">
        <v>16</v>
      </c>
      <c r="H70" s="5">
        <f t="shared" si="3"/>
        <v>24.82</v>
      </c>
      <c r="I70" s="8"/>
    </row>
    <row r="71" ht="24" customHeight="1" spans="1:9">
      <c r="A71" s="4">
        <v>67</v>
      </c>
      <c r="B71" s="4"/>
      <c r="C71" s="4" t="s">
        <v>34</v>
      </c>
      <c r="D71" s="4" t="s">
        <v>239</v>
      </c>
      <c r="E71" s="5">
        <f>7.5*3.4</f>
        <v>25.5</v>
      </c>
      <c r="F71" s="4">
        <v>1</v>
      </c>
      <c r="G71" s="4" t="s">
        <v>16</v>
      </c>
      <c r="H71" s="5">
        <f t="shared" si="3"/>
        <v>25.5</v>
      </c>
      <c r="I71" s="8"/>
    </row>
    <row r="72" ht="24" customHeight="1" spans="1:9">
      <c r="A72" s="4">
        <v>68</v>
      </c>
      <c r="B72" s="4" t="s">
        <v>270</v>
      </c>
      <c r="C72" s="4" t="s">
        <v>34</v>
      </c>
      <c r="D72" s="4" t="s">
        <v>241</v>
      </c>
      <c r="E72" s="5">
        <f>7.8*2.85</f>
        <v>22.23</v>
      </c>
      <c r="F72" s="4">
        <v>1</v>
      </c>
      <c r="G72" s="4" t="s">
        <v>16</v>
      </c>
      <c r="H72" s="5">
        <f t="shared" si="3"/>
        <v>22.23</v>
      </c>
      <c r="I72" s="8"/>
    </row>
    <row r="73" ht="24" customHeight="1" spans="1:9">
      <c r="A73" s="4">
        <v>69</v>
      </c>
      <c r="B73" s="4" t="s">
        <v>271</v>
      </c>
      <c r="C73" s="4" t="s">
        <v>34</v>
      </c>
      <c r="D73" s="4" t="s">
        <v>241</v>
      </c>
      <c r="E73" s="5">
        <f>7.8*2.85</f>
        <v>22.23</v>
      </c>
      <c r="F73" s="4">
        <v>1</v>
      </c>
      <c r="G73" s="4" t="s">
        <v>16</v>
      </c>
      <c r="H73" s="5">
        <f t="shared" si="3"/>
        <v>22.23</v>
      </c>
      <c r="I73" s="8"/>
    </row>
    <row r="74" ht="24" customHeight="1" spans="1:9">
      <c r="A74" s="4">
        <v>70</v>
      </c>
      <c r="B74" s="4" t="s">
        <v>272</v>
      </c>
      <c r="C74" s="4" t="s">
        <v>34</v>
      </c>
      <c r="D74" s="4" t="s">
        <v>244</v>
      </c>
      <c r="E74" s="5">
        <f>6.2*3.32</f>
        <v>20.584</v>
      </c>
      <c r="F74" s="4">
        <v>1</v>
      </c>
      <c r="G74" s="4" t="s">
        <v>16</v>
      </c>
      <c r="H74" s="5">
        <f t="shared" si="3"/>
        <v>20.584</v>
      </c>
      <c r="I74" s="8"/>
    </row>
    <row r="75" ht="24" customHeight="1" spans="1:9">
      <c r="A75" s="4">
        <v>71</v>
      </c>
      <c r="B75" s="4" t="s">
        <v>273</v>
      </c>
      <c r="C75" s="4" t="s">
        <v>34</v>
      </c>
      <c r="D75" s="4" t="s">
        <v>246</v>
      </c>
      <c r="E75" s="5">
        <f>7.2*3.32</f>
        <v>23.904</v>
      </c>
      <c r="F75" s="4">
        <v>1</v>
      </c>
      <c r="G75" s="4" t="s">
        <v>16</v>
      </c>
      <c r="H75" s="5">
        <f t="shared" si="3"/>
        <v>23.904</v>
      </c>
      <c r="I75" s="8"/>
    </row>
    <row r="76" ht="24" customHeight="1" spans="1:9">
      <c r="A76" s="4">
        <v>72</v>
      </c>
      <c r="B76" s="4" t="s">
        <v>274</v>
      </c>
      <c r="C76" s="4" t="s">
        <v>34</v>
      </c>
      <c r="D76" s="4" t="s">
        <v>248</v>
      </c>
      <c r="E76" s="5">
        <f>3*3.32</f>
        <v>9.96</v>
      </c>
      <c r="F76" s="4">
        <v>1</v>
      </c>
      <c r="G76" s="4" t="s">
        <v>16</v>
      </c>
      <c r="H76" s="5">
        <f t="shared" si="3"/>
        <v>9.96</v>
      </c>
      <c r="I76" s="8"/>
    </row>
    <row r="77" ht="24" customHeight="1" spans="1:9">
      <c r="A77" s="4">
        <v>73</v>
      </c>
      <c r="B77" s="4" t="s">
        <v>275</v>
      </c>
      <c r="C77" s="4" t="s">
        <v>34</v>
      </c>
      <c r="D77" s="4" t="s">
        <v>276</v>
      </c>
      <c r="E77" s="5">
        <f>3.35*3.32</f>
        <v>11.122</v>
      </c>
      <c r="F77" s="4">
        <v>1</v>
      </c>
      <c r="G77" s="4" t="s">
        <v>16</v>
      </c>
      <c r="H77" s="5">
        <f t="shared" si="3"/>
        <v>11.122</v>
      </c>
      <c r="I77" s="8"/>
    </row>
    <row r="78" ht="24" customHeight="1" spans="1:9">
      <c r="A78" s="4">
        <v>74</v>
      </c>
      <c r="B78" s="4" t="s">
        <v>277</v>
      </c>
      <c r="C78" s="4" t="s">
        <v>34</v>
      </c>
      <c r="D78" s="4" t="s">
        <v>278</v>
      </c>
      <c r="E78" s="5">
        <f>3.6*3.32</f>
        <v>11.952</v>
      </c>
      <c r="F78" s="4">
        <v>1</v>
      </c>
      <c r="G78" s="4" t="s">
        <v>16</v>
      </c>
      <c r="H78" s="5">
        <f t="shared" si="3"/>
        <v>11.952</v>
      </c>
      <c r="I78" s="8"/>
    </row>
    <row r="79" ht="24" customHeight="1" spans="1:9">
      <c r="A79" s="4">
        <v>75</v>
      </c>
      <c r="B79" s="4" t="s">
        <v>279</v>
      </c>
      <c r="C79" s="4" t="s">
        <v>34</v>
      </c>
      <c r="D79" s="4" t="s">
        <v>231</v>
      </c>
      <c r="E79" s="5">
        <f>1.5*3.35</f>
        <v>5.025</v>
      </c>
      <c r="F79" s="4">
        <v>1</v>
      </c>
      <c r="G79" s="4" t="s">
        <v>16</v>
      </c>
      <c r="H79" s="5">
        <f t="shared" si="3"/>
        <v>5.025</v>
      </c>
      <c r="I79" s="8"/>
    </row>
    <row r="80" ht="24" customHeight="1" spans="1:9">
      <c r="A80" s="4">
        <v>76</v>
      </c>
      <c r="B80" s="4"/>
      <c r="C80" s="4" t="s">
        <v>34</v>
      </c>
      <c r="D80" s="4" t="s">
        <v>250</v>
      </c>
      <c r="E80" s="5">
        <f>7.5*3.32</f>
        <v>24.9</v>
      </c>
      <c r="F80" s="4">
        <v>1</v>
      </c>
      <c r="G80" s="4" t="s">
        <v>16</v>
      </c>
      <c r="H80" s="5">
        <f t="shared" si="3"/>
        <v>24.9</v>
      </c>
      <c r="I80" s="8"/>
    </row>
    <row r="81" ht="24" customHeight="1" spans="1:9">
      <c r="A81" s="4">
        <v>77</v>
      </c>
      <c r="B81" s="4" t="s">
        <v>87</v>
      </c>
      <c r="C81" s="4" t="s">
        <v>14</v>
      </c>
      <c r="D81" s="4" t="s">
        <v>206</v>
      </c>
      <c r="E81" s="5">
        <f>1.2*1.9</f>
        <v>2.28</v>
      </c>
      <c r="F81" s="4">
        <v>1</v>
      </c>
      <c r="G81" s="4" t="s">
        <v>16</v>
      </c>
      <c r="H81" s="5">
        <f t="shared" si="3"/>
        <v>2.28</v>
      </c>
      <c r="I81" s="8" t="s">
        <v>36</v>
      </c>
    </row>
    <row r="82" ht="24" customHeight="1" spans="1:9">
      <c r="A82" s="4">
        <v>78</v>
      </c>
      <c r="B82" s="4" t="s">
        <v>89</v>
      </c>
      <c r="C82" s="4" t="s">
        <v>14</v>
      </c>
      <c r="D82" s="4" t="s">
        <v>207</v>
      </c>
      <c r="E82" s="5">
        <f>1*1.9</f>
        <v>1.9</v>
      </c>
      <c r="F82" s="4">
        <v>1</v>
      </c>
      <c r="G82" s="4" t="s">
        <v>16</v>
      </c>
      <c r="H82" s="5">
        <f t="shared" si="3"/>
        <v>1.9</v>
      </c>
      <c r="I82" s="8"/>
    </row>
    <row r="83" ht="24" customHeight="1" spans="1:9">
      <c r="A83" s="4">
        <v>79</v>
      </c>
      <c r="B83" s="4" t="s">
        <v>280</v>
      </c>
      <c r="C83" s="4" t="s">
        <v>34</v>
      </c>
      <c r="D83" s="4" t="s">
        <v>250</v>
      </c>
      <c r="E83" s="5">
        <f>7.5*3.32</f>
        <v>24.9</v>
      </c>
      <c r="F83" s="4">
        <v>2</v>
      </c>
      <c r="G83" s="4" t="s">
        <v>16</v>
      </c>
      <c r="H83" s="5">
        <f t="shared" si="3"/>
        <v>49.8</v>
      </c>
      <c r="I83" s="8" t="s">
        <v>17</v>
      </c>
    </row>
    <row r="84" customFormat="1" ht="24" customHeight="1" spans="1:9">
      <c r="A84" s="3" t="s">
        <v>76</v>
      </c>
      <c r="B84" s="3"/>
      <c r="C84" s="3" t="s">
        <v>34</v>
      </c>
      <c r="D84" s="3"/>
      <c r="E84" s="9"/>
      <c r="F84" s="3">
        <f>SUM(F5:F83)-F85</f>
        <v>74</v>
      </c>
      <c r="G84" s="3" t="s">
        <v>16</v>
      </c>
      <c r="H84" s="3">
        <f>SUM(H5:H83)-H85</f>
        <v>1470.067</v>
      </c>
      <c r="I84" s="19" t="s">
        <v>36</v>
      </c>
    </row>
    <row r="85" customFormat="1" ht="24" customHeight="1" spans="1:9">
      <c r="A85" s="3"/>
      <c r="B85" s="10"/>
      <c r="C85" s="10" t="s">
        <v>14</v>
      </c>
      <c r="D85" s="10"/>
      <c r="E85" s="11"/>
      <c r="F85" s="12">
        <f>F82+F81+F67+F66+F51+F50+F35+F34+F11+F10</f>
        <v>10</v>
      </c>
      <c r="G85" s="10" t="s">
        <v>16</v>
      </c>
      <c r="H85" s="12">
        <f>H82+H81+H67+H66+H51+H50+H35+H34+H11+H10</f>
        <v>20.9</v>
      </c>
      <c r="I85" s="20" t="s">
        <v>17</v>
      </c>
    </row>
    <row r="86" ht="36" customHeight="1" spans="1:9">
      <c r="A86" s="13" t="s">
        <v>77</v>
      </c>
      <c r="B86" s="3"/>
      <c r="C86" s="3"/>
      <c r="D86" s="3"/>
      <c r="E86" s="3"/>
      <c r="F86" s="3">
        <f>SUM(F84:F85)</f>
        <v>84</v>
      </c>
      <c r="G86" s="3"/>
      <c r="H86" s="9">
        <f>SUM(H84:H85)</f>
        <v>1490.967</v>
      </c>
      <c r="I86" s="21"/>
    </row>
    <row r="87" ht="27" customHeight="1" spans="1:9">
      <c r="A87" s="14"/>
      <c r="B87" s="14"/>
      <c r="C87" s="14"/>
      <c r="D87" s="14"/>
      <c r="E87" s="14"/>
      <c r="F87" s="14"/>
      <c r="G87" s="14"/>
      <c r="H87" s="14"/>
      <c r="I87" s="14"/>
    </row>
    <row r="88" ht="11" customHeight="1" spans="1:9">
      <c r="A88" s="15"/>
      <c r="B88" s="15"/>
      <c r="C88" s="15"/>
      <c r="D88" s="15"/>
      <c r="E88" s="16"/>
      <c r="F88" s="15"/>
      <c r="G88" s="15"/>
      <c r="H88" s="15"/>
      <c r="I88" s="15"/>
    </row>
    <row r="89" ht="27" customHeight="1" spans="1:9">
      <c r="A89" s="17"/>
      <c r="B89" s="17"/>
      <c r="C89" s="17"/>
      <c r="D89" s="17"/>
      <c r="E89" s="18"/>
      <c r="F89" s="17"/>
      <c r="G89" s="17"/>
      <c r="H89" s="17"/>
      <c r="I89" s="17"/>
    </row>
  </sheetData>
  <mergeCells count="31">
    <mergeCell ref="A1:I1"/>
    <mergeCell ref="B86:E86"/>
    <mergeCell ref="A87:I87"/>
    <mergeCell ref="A3:A4"/>
    <mergeCell ref="A84:A85"/>
    <mergeCell ref="B3:B4"/>
    <mergeCell ref="B6:B7"/>
    <mergeCell ref="B13:B14"/>
    <mergeCell ref="B18:B20"/>
    <mergeCell ref="B21:B23"/>
    <mergeCell ref="B24:B26"/>
    <mergeCell ref="B27:B29"/>
    <mergeCell ref="B31:B32"/>
    <mergeCell ref="B36:B37"/>
    <mergeCell ref="B40:B41"/>
    <mergeCell ref="B55:B56"/>
    <mergeCell ref="B69:B71"/>
    <mergeCell ref="B79:B80"/>
    <mergeCell ref="C3:C4"/>
    <mergeCell ref="G3:G4"/>
    <mergeCell ref="I3:I4"/>
    <mergeCell ref="I5:I9"/>
    <mergeCell ref="I10:I11"/>
    <mergeCell ref="I12:I33"/>
    <mergeCell ref="I34:I35"/>
    <mergeCell ref="I36:I49"/>
    <mergeCell ref="I50:I51"/>
    <mergeCell ref="I52:I65"/>
    <mergeCell ref="I66:I67"/>
    <mergeCell ref="I68:I80"/>
    <mergeCell ref="I81:I82"/>
  </mergeCells>
  <pageMargins left="0.393055555555556" right="0.393055555555556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综合后勤保障楼</vt:lpstr>
      <vt:lpstr>办公楼</vt:lpstr>
      <vt:lpstr>测试楼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李珂</cp:lastModifiedBy>
  <dcterms:created xsi:type="dcterms:W3CDTF">2022-04-16T04:26:00Z</dcterms:created>
  <dcterms:modified xsi:type="dcterms:W3CDTF">2022-07-05T01:01:29Z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205B3D0F090C45D29AE533516CEAC777</vt:lpwstr>
  </property>
  <property fmtid="{D5CDD505-2E9C-101B-9397-08002B2CF9AE}" pid="3" name="KSOProductBuildVer">
    <vt:lpwstr>2052-11.1.0.11830</vt:lpwstr>
  </property>
</Properties>
</file>